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ustomProperty1.bin" ContentType="application/vnd.openxmlformats-officedocument.spreadsheetml.customProperty"/>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C:\Users\utilisateur\Documents\10 - COMMUN\6 - DÉVELOPPEMENT TOURISTIQUE\6.2 - Taxe de séjour\CCSDB\Déclarations\Modèles vierges\"/>
    </mc:Choice>
  </mc:AlternateContent>
  <xr:revisionPtr revIDLastSave="0" documentId="13_ncr:1_{40A00CAB-9806-4DF7-97F8-2F9541A33ED2}" xr6:coauthVersionLast="47" xr6:coauthVersionMax="47" xr10:uidLastSave="{00000000-0000-0000-0000-000000000000}"/>
  <bookViews>
    <workbookView xWindow="-120" yWindow="-120" windowWidth="29040" windowHeight="15840" xr2:uid="{00000000-000D-0000-FFFF-FFFF00000000}"/>
  </bookViews>
  <sheets>
    <sheet name="Janvier" sheetId="2" r:id="rId1"/>
    <sheet name="Février" sheetId="4" r:id="rId2"/>
    <sheet name="Mars" sheetId="5" r:id="rId3"/>
    <sheet name="Avril" sheetId="6" r:id="rId4"/>
    <sheet name="Mai" sheetId="7" r:id="rId5"/>
    <sheet name="Juin" sheetId="8" r:id="rId6"/>
    <sheet name="Juillet" sheetId="9" r:id="rId7"/>
    <sheet name="Août" sheetId="10" r:id="rId8"/>
    <sheet name="Septembre" sheetId="11" r:id="rId9"/>
    <sheet name="Octobre" sheetId="12" r:id="rId10"/>
    <sheet name="Novembre" sheetId="13" r:id="rId11"/>
    <sheet name="Décembre" sheetId="14" r:id="rId12"/>
    <sheet name="Récapitulatif" sheetId="15" r:id="rId13"/>
    <sheet name="Feuil3" sheetId="3" state="hidden" r:id="rId14"/>
  </sheets>
  <definedNames>
    <definedName name="TYPE">Feuil3!$B$4:$B$31</definedName>
    <definedName name="_xlnm.Print_Area" localSheetId="7">Août!$A$1:$K$58</definedName>
    <definedName name="_xlnm.Print_Area" localSheetId="3">Avril!$A$1:$K$58</definedName>
    <definedName name="_xlnm.Print_Area" localSheetId="11">Décembre!$A$1:$K$58</definedName>
    <definedName name="_xlnm.Print_Area" localSheetId="1">Février!$A$1:$K$58</definedName>
    <definedName name="_xlnm.Print_Area" localSheetId="0">Janvier!$A$1:$K$58</definedName>
    <definedName name="_xlnm.Print_Area" localSheetId="6">Juillet!$A$1:$K$58</definedName>
    <definedName name="_xlnm.Print_Area" localSheetId="5">Juin!$A$1:$K$58</definedName>
    <definedName name="_xlnm.Print_Area" localSheetId="4">Mai!$A$1:$K$58</definedName>
    <definedName name="_xlnm.Print_Area" localSheetId="2">Mars!$A$1:$K$58</definedName>
    <definedName name="_xlnm.Print_Area" localSheetId="10">Novembre!$A$1:$K$58</definedName>
    <definedName name="_xlnm.Print_Area" localSheetId="9">Octobre!$A$1:$K$58</definedName>
    <definedName name="_xlnm.Print_Area" localSheetId="8">Septembre!$A$1:$K$58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01" i="15" l="1"/>
  <c r="L100" i="15"/>
  <c r="L99" i="15"/>
  <c r="L98" i="15"/>
  <c r="L97" i="15"/>
  <c r="L96" i="15"/>
  <c r="L95" i="15"/>
  <c r="L94" i="15"/>
  <c r="L93" i="15"/>
  <c r="L92" i="15"/>
  <c r="L91" i="15"/>
  <c r="L90" i="15"/>
  <c r="L89" i="15"/>
  <c r="L88" i="15"/>
  <c r="K101" i="15"/>
  <c r="K100" i="15"/>
  <c r="K99" i="15"/>
  <c r="K98" i="15"/>
  <c r="K97" i="15"/>
  <c r="K96" i="15"/>
  <c r="K95" i="15"/>
  <c r="K94" i="15"/>
  <c r="K93" i="15"/>
  <c r="K92" i="15"/>
  <c r="K91" i="15"/>
  <c r="K90" i="15"/>
  <c r="K89" i="15"/>
  <c r="K88" i="15"/>
  <c r="J101" i="15"/>
  <c r="J100" i="15"/>
  <c r="J99" i="15"/>
  <c r="J98" i="15"/>
  <c r="J97" i="15"/>
  <c r="J96" i="15"/>
  <c r="J95" i="15"/>
  <c r="J94" i="15"/>
  <c r="J93" i="15"/>
  <c r="J92" i="15"/>
  <c r="J91" i="15"/>
  <c r="J90" i="15"/>
  <c r="J89" i="15"/>
  <c r="J88" i="15"/>
  <c r="I101" i="15"/>
  <c r="I100" i="15"/>
  <c r="I99" i="15"/>
  <c r="I98" i="15"/>
  <c r="I97" i="15"/>
  <c r="I96" i="15"/>
  <c r="I95" i="15"/>
  <c r="I94" i="15"/>
  <c r="I93" i="15"/>
  <c r="I92" i="15"/>
  <c r="I91" i="15"/>
  <c r="I90" i="15"/>
  <c r="I89" i="15"/>
  <c r="I88" i="15"/>
  <c r="H101" i="15"/>
  <c r="H100" i="15"/>
  <c r="H99" i="15"/>
  <c r="H98" i="15"/>
  <c r="H97" i="15"/>
  <c r="H96" i="15"/>
  <c r="H95" i="15"/>
  <c r="H94" i="15"/>
  <c r="H93" i="15"/>
  <c r="H92" i="15"/>
  <c r="H91" i="15"/>
  <c r="H90" i="15"/>
  <c r="H89" i="15"/>
  <c r="H88" i="15"/>
  <c r="F100" i="15"/>
  <c r="G100" i="15"/>
  <c r="G101" i="15"/>
  <c r="G99" i="15"/>
  <c r="G98" i="15"/>
  <c r="G97" i="15"/>
  <c r="G96" i="15"/>
  <c r="G95" i="15"/>
  <c r="G94" i="15"/>
  <c r="G93" i="15"/>
  <c r="G92" i="15"/>
  <c r="G91" i="15"/>
  <c r="G90" i="15"/>
  <c r="G89" i="15"/>
  <c r="G88" i="15"/>
  <c r="F101" i="15"/>
  <c r="F99" i="15"/>
  <c r="F98" i="15"/>
  <c r="F97" i="15"/>
  <c r="F96" i="15"/>
  <c r="F95" i="15"/>
  <c r="F94" i="15"/>
  <c r="F93" i="15"/>
  <c r="F92" i="15"/>
  <c r="F91" i="15"/>
  <c r="F90" i="15"/>
  <c r="F89" i="15"/>
  <c r="F88" i="15"/>
  <c r="E101" i="15"/>
  <c r="E100" i="15"/>
  <c r="E99" i="15"/>
  <c r="E98" i="15"/>
  <c r="E97" i="15"/>
  <c r="E96" i="15"/>
  <c r="E95" i="15"/>
  <c r="E94" i="15"/>
  <c r="E93" i="15"/>
  <c r="E92" i="15"/>
  <c r="E91" i="15"/>
  <c r="E90" i="15"/>
  <c r="E89" i="15"/>
  <c r="E88" i="15"/>
  <c r="D101" i="15"/>
  <c r="D100" i="15"/>
  <c r="D99" i="15"/>
  <c r="D98" i="15"/>
  <c r="D97" i="15"/>
  <c r="D96" i="15"/>
  <c r="D95" i="15"/>
  <c r="D94" i="15"/>
  <c r="D93" i="15"/>
  <c r="D92" i="15"/>
  <c r="D91" i="15"/>
  <c r="D90" i="15"/>
  <c r="D89" i="15"/>
  <c r="D88" i="15"/>
  <c r="C101" i="15"/>
  <c r="C100" i="15"/>
  <c r="C99" i="15"/>
  <c r="C98" i="15"/>
  <c r="C97" i="15"/>
  <c r="C96" i="15"/>
  <c r="C95" i="15"/>
  <c r="C94" i="15"/>
  <c r="C93" i="15"/>
  <c r="C92" i="15"/>
  <c r="C91" i="15"/>
  <c r="C90" i="15"/>
  <c r="C89" i="15"/>
  <c r="C88" i="15"/>
  <c r="B101" i="15"/>
  <c r="B100" i="15"/>
  <c r="B99" i="15"/>
  <c r="B98" i="15"/>
  <c r="B97" i="15"/>
  <c r="B96" i="15"/>
  <c r="B95" i="15"/>
  <c r="B94" i="15"/>
  <c r="B93" i="15"/>
  <c r="B92" i="15"/>
  <c r="B91" i="15"/>
  <c r="B90" i="15"/>
  <c r="B89" i="15"/>
  <c r="B88" i="15"/>
  <c r="M101" i="15"/>
  <c r="M100" i="15"/>
  <c r="M99" i="15"/>
  <c r="M98" i="15"/>
  <c r="M97" i="15"/>
  <c r="M96" i="15"/>
  <c r="M95" i="15"/>
  <c r="M94" i="15"/>
  <c r="M93" i="15"/>
  <c r="M92" i="15"/>
  <c r="M91" i="15"/>
  <c r="M90" i="15"/>
  <c r="M88" i="15"/>
  <c r="M89" i="15"/>
  <c r="B73" i="15"/>
  <c r="B68" i="15"/>
  <c r="B67" i="15"/>
  <c r="B66" i="15"/>
  <c r="B65" i="15"/>
  <c r="B64" i="15"/>
  <c r="B63" i="15"/>
  <c r="B62" i="15"/>
  <c r="B61" i="15"/>
  <c r="B60" i="15"/>
  <c r="B59" i="15"/>
  <c r="B58" i="15"/>
  <c r="B57" i="15"/>
  <c r="G44" i="2"/>
  <c r="B71" i="14"/>
  <c r="B70" i="14"/>
  <c r="B69" i="14"/>
  <c r="B68" i="14"/>
  <c r="B67" i="14"/>
  <c r="B66" i="14"/>
  <c r="B65" i="14"/>
  <c r="B64" i="14"/>
  <c r="B63" i="14"/>
  <c r="B62" i="14"/>
  <c r="B61" i="14"/>
  <c r="B60" i="14"/>
  <c r="B59" i="14"/>
  <c r="B58" i="14"/>
  <c r="E54" i="14"/>
  <c r="E53" i="14"/>
  <c r="E52" i="14"/>
  <c r="E51" i="14"/>
  <c r="E49" i="14"/>
  <c r="D49" i="14"/>
  <c r="B44" i="14"/>
  <c r="D46" i="14" s="1"/>
  <c r="H43" i="14"/>
  <c r="I43" i="14" s="1"/>
  <c r="H42" i="14"/>
  <c r="I42" i="14" s="1"/>
  <c r="H41" i="14"/>
  <c r="I41" i="14" s="1"/>
  <c r="H40" i="14"/>
  <c r="I40" i="14" s="1"/>
  <c r="H39" i="14"/>
  <c r="I39" i="14" s="1"/>
  <c r="H38" i="14"/>
  <c r="I38" i="14" s="1"/>
  <c r="H37" i="14"/>
  <c r="I37" i="14" s="1"/>
  <c r="H36" i="14"/>
  <c r="I36" i="14" s="1"/>
  <c r="H35" i="14"/>
  <c r="I35" i="14" s="1"/>
  <c r="H34" i="14"/>
  <c r="I34" i="14" s="1"/>
  <c r="H33" i="14"/>
  <c r="I33" i="14" s="1"/>
  <c r="H32" i="14"/>
  <c r="I32" i="14" s="1"/>
  <c r="H31" i="14"/>
  <c r="I31" i="14" s="1"/>
  <c r="H30" i="14"/>
  <c r="I30" i="14" s="1"/>
  <c r="H29" i="14"/>
  <c r="I29" i="14" s="1"/>
  <c r="H28" i="14"/>
  <c r="I28" i="14" s="1"/>
  <c r="H27" i="14"/>
  <c r="I27" i="14" s="1"/>
  <c r="H26" i="14"/>
  <c r="I26" i="14" s="1"/>
  <c r="H25" i="14"/>
  <c r="I25" i="14" s="1"/>
  <c r="H24" i="14"/>
  <c r="I24" i="14" s="1"/>
  <c r="H23" i="14"/>
  <c r="I23" i="14" s="1"/>
  <c r="H22" i="14"/>
  <c r="I22" i="14" s="1"/>
  <c r="H21" i="14"/>
  <c r="I21" i="14" s="1"/>
  <c r="H20" i="14"/>
  <c r="I20" i="14" s="1"/>
  <c r="H19" i="14"/>
  <c r="I19" i="14" s="1"/>
  <c r="H18" i="14"/>
  <c r="I18" i="14" s="1"/>
  <c r="H17" i="14"/>
  <c r="I17" i="14" s="1"/>
  <c r="H16" i="14"/>
  <c r="I16" i="14" s="1"/>
  <c r="H15" i="14"/>
  <c r="I15" i="14" s="1"/>
  <c r="H14" i="14"/>
  <c r="I14" i="14" s="1"/>
  <c r="H13" i="14"/>
  <c r="I13" i="14" s="1"/>
  <c r="H12" i="14"/>
  <c r="I12" i="14" s="1"/>
  <c r="B71" i="13"/>
  <c r="B70" i="13"/>
  <c r="B69" i="13"/>
  <c r="B68" i="13"/>
  <c r="B67" i="13"/>
  <c r="B66" i="13"/>
  <c r="B65" i="13"/>
  <c r="B64" i="13"/>
  <c r="B63" i="13"/>
  <c r="B61" i="13"/>
  <c r="B60" i="13"/>
  <c r="B59" i="13"/>
  <c r="B58" i="13"/>
  <c r="E54" i="13"/>
  <c r="E53" i="13"/>
  <c r="E52" i="13"/>
  <c r="E51" i="13"/>
  <c r="E49" i="13"/>
  <c r="D49" i="13"/>
  <c r="B44" i="13"/>
  <c r="D46" i="13" s="1"/>
  <c r="H43" i="13"/>
  <c r="I43" i="13" s="1"/>
  <c r="H42" i="13"/>
  <c r="I42" i="13" s="1"/>
  <c r="H41" i="13"/>
  <c r="I41" i="13" s="1"/>
  <c r="H40" i="13"/>
  <c r="I40" i="13" s="1"/>
  <c r="H39" i="13"/>
  <c r="I39" i="13" s="1"/>
  <c r="H38" i="13"/>
  <c r="I38" i="13" s="1"/>
  <c r="H37" i="13"/>
  <c r="I37" i="13" s="1"/>
  <c r="H36" i="13"/>
  <c r="I36" i="13" s="1"/>
  <c r="H35" i="13"/>
  <c r="I35" i="13" s="1"/>
  <c r="H34" i="13"/>
  <c r="I34" i="13" s="1"/>
  <c r="H33" i="13"/>
  <c r="I33" i="13" s="1"/>
  <c r="H32" i="13"/>
  <c r="I32" i="13" s="1"/>
  <c r="H31" i="13"/>
  <c r="I31" i="13" s="1"/>
  <c r="H30" i="13"/>
  <c r="I30" i="13" s="1"/>
  <c r="H29" i="13"/>
  <c r="I29" i="13" s="1"/>
  <c r="H28" i="13"/>
  <c r="I28" i="13" s="1"/>
  <c r="H27" i="13"/>
  <c r="I27" i="13" s="1"/>
  <c r="H26" i="13"/>
  <c r="I26" i="13" s="1"/>
  <c r="H25" i="13"/>
  <c r="I25" i="13" s="1"/>
  <c r="H24" i="13"/>
  <c r="I24" i="13" s="1"/>
  <c r="H23" i="13"/>
  <c r="I23" i="13" s="1"/>
  <c r="H22" i="13"/>
  <c r="I22" i="13" s="1"/>
  <c r="H21" i="13"/>
  <c r="I21" i="13" s="1"/>
  <c r="H20" i="13"/>
  <c r="I20" i="13" s="1"/>
  <c r="H19" i="13"/>
  <c r="I19" i="13" s="1"/>
  <c r="H18" i="13"/>
  <c r="I18" i="13" s="1"/>
  <c r="H17" i="13"/>
  <c r="I17" i="13" s="1"/>
  <c r="H16" i="13"/>
  <c r="I16" i="13" s="1"/>
  <c r="H15" i="13"/>
  <c r="I15" i="13" s="1"/>
  <c r="H14" i="13"/>
  <c r="I14" i="13" s="1"/>
  <c r="H13" i="13"/>
  <c r="I13" i="13" s="1"/>
  <c r="H12" i="13"/>
  <c r="I12" i="13" s="1"/>
  <c r="B62" i="13" s="1"/>
  <c r="B71" i="12"/>
  <c r="B70" i="12"/>
  <c r="B69" i="12"/>
  <c r="B68" i="12"/>
  <c r="B67" i="12"/>
  <c r="B66" i="12"/>
  <c r="B65" i="12"/>
  <c r="B64" i="12"/>
  <c r="B63" i="12"/>
  <c r="B62" i="12"/>
  <c r="B61" i="12"/>
  <c r="B60" i="12"/>
  <c r="B58" i="12"/>
  <c r="E54" i="12"/>
  <c r="E53" i="12"/>
  <c r="E52" i="12"/>
  <c r="E51" i="12"/>
  <c r="E49" i="12"/>
  <c r="D49" i="12"/>
  <c r="B44" i="12"/>
  <c r="D46" i="12" s="1"/>
  <c r="H43" i="12"/>
  <c r="I43" i="12" s="1"/>
  <c r="H42" i="12"/>
  <c r="I42" i="12" s="1"/>
  <c r="H41" i="12"/>
  <c r="I41" i="12" s="1"/>
  <c r="H40" i="12"/>
  <c r="I40" i="12" s="1"/>
  <c r="H39" i="12"/>
  <c r="I39" i="12" s="1"/>
  <c r="H38" i="12"/>
  <c r="I38" i="12" s="1"/>
  <c r="H37" i="12"/>
  <c r="I37" i="12" s="1"/>
  <c r="H36" i="12"/>
  <c r="I36" i="12" s="1"/>
  <c r="H35" i="12"/>
  <c r="I35" i="12" s="1"/>
  <c r="H34" i="12"/>
  <c r="I34" i="12" s="1"/>
  <c r="H33" i="12"/>
  <c r="I33" i="12" s="1"/>
  <c r="H32" i="12"/>
  <c r="I32" i="12" s="1"/>
  <c r="H31" i="12"/>
  <c r="I31" i="12" s="1"/>
  <c r="H30" i="12"/>
  <c r="I30" i="12" s="1"/>
  <c r="H29" i="12"/>
  <c r="I29" i="12" s="1"/>
  <c r="H28" i="12"/>
  <c r="I28" i="12" s="1"/>
  <c r="H27" i="12"/>
  <c r="I27" i="12" s="1"/>
  <c r="H26" i="12"/>
  <c r="I26" i="12" s="1"/>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B59" i="12" s="1"/>
  <c r="B71" i="11"/>
  <c r="B70" i="11"/>
  <c r="B69" i="11"/>
  <c r="B68" i="11"/>
  <c r="B67" i="11"/>
  <c r="B66" i="11"/>
  <c r="B65" i="11"/>
  <c r="B64" i="11"/>
  <c r="B63" i="11"/>
  <c r="B62" i="11"/>
  <c r="B61" i="11"/>
  <c r="B60" i="11"/>
  <c r="B59" i="11"/>
  <c r="B58" i="11"/>
  <c r="E54" i="11"/>
  <c r="E53" i="11"/>
  <c r="E52" i="11"/>
  <c r="E51" i="11"/>
  <c r="E49" i="11"/>
  <c r="D49" i="11"/>
  <c r="B44" i="11"/>
  <c r="D46" i="11" s="1"/>
  <c r="H43" i="11"/>
  <c r="I43" i="11" s="1"/>
  <c r="H42" i="11"/>
  <c r="I42" i="11" s="1"/>
  <c r="H41" i="11"/>
  <c r="I41" i="11" s="1"/>
  <c r="H40" i="11"/>
  <c r="I40" i="11" s="1"/>
  <c r="H39" i="11"/>
  <c r="I39" i="11" s="1"/>
  <c r="H38" i="11"/>
  <c r="I38" i="11" s="1"/>
  <c r="H37" i="11"/>
  <c r="I37" i="11" s="1"/>
  <c r="H36" i="11"/>
  <c r="I36" i="11" s="1"/>
  <c r="H35" i="11"/>
  <c r="I35" i="11" s="1"/>
  <c r="H34" i="11"/>
  <c r="I34" i="11" s="1"/>
  <c r="H33" i="11"/>
  <c r="I33" i="11" s="1"/>
  <c r="H32" i="11"/>
  <c r="I32" i="11" s="1"/>
  <c r="H31" i="11"/>
  <c r="I31" i="11" s="1"/>
  <c r="H30" i="11"/>
  <c r="I30" i="11" s="1"/>
  <c r="H29" i="11"/>
  <c r="I29" i="11" s="1"/>
  <c r="H28" i="11"/>
  <c r="I28" i="11" s="1"/>
  <c r="H27" i="11"/>
  <c r="I27" i="11" s="1"/>
  <c r="H26" i="11"/>
  <c r="I26" i="11" s="1"/>
  <c r="H25" i="11"/>
  <c r="I25" i="11" s="1"/>
  <c r="H24" i="11"/>
  <c r="I24" i="11" s="1"/>
  <c r="H23" i="11"/>
  <c r="I23" i="11" s="1"/>
  <c r="H22" i="11"/>
  <c r="I22" i="11" s="1"/>
  <c r="H21" i="11"/>
  <c r="I21" i="11" s="1"/>
  <c r="H20" i="11"/>
  <c r="I20" i="11" s="1"/>
  <c r="H19" i="11"/>
  <c r="I19" i="11" s="1"/>
  <c r="H18" i="11"/>
  <c r="I18" i="11" s="1"/>
  <c r="H17" i="11"/>
  <c r="I17" i="11" s="1"/>
  <c r="H16" i="11"/>
  <c r="I16" i="11" s="1"/>
  <c r="H15" i="11"/>
  <c r="I15" i="11" s="1"/>
  <c r="H14" i="11"/>
  <c r="I14" i="11" s="1"/>
  <c r="H13" i="11"/>
  <c r="I13" i="11" s="1"/>
  <c r="H12" i="11"/>
  <c r="I12" i="11" s="1"/>
  <c r="B71" i="10"/>
  <c r="B70" i="10"/>
  <c r="B69" i="10"/>
  <c r="B68" i="10"/>
  <c r="B67" i="10"/>
  <c r="B66" i="10"/>
  <c r="B65" i="10"/>
  <c r="B64" i="10"/>
  <c r="B63" i="10"/>
  <c r="B62" i="10"/>
  <c r="B61" i="10"/>
  <c r="B60" i="10"/>
  <c r="B59" i="10"/>
  <c r="B58" i="10"/>
  <c r="E54" i="10"/>
  <c r="E53" i="10"/>
  <c r="E52" i="10"/>
  <c r="E51" i="10"/>
  <c r="E49" i="10"/>
  <c r="D49" i="10"/>
  <c r="B44" i="10"/>
  <c r="D46" i="10" s="1"/>
  <c r="H43" i="10"/>
  <c r="I43" i="10" s="1"/>
  <c r="H42" i="10"/>
  <c r="I42" i="10" s="1"/>
  <c r="H41" i="10"/>
  <c r="I41" i="10" s="1"/>
  <c r="H40" i="10"/>
  <c r="I40" i="10" s="1"/>
  <c r="H39" i="10"/>
  <c r="I39" i="10" s="1"/>
  <c r="H38" i="10"/>
  <c r="I38" i="10" s="1"/>
  <c r="H37" i="10"/>
  <c r="I37" i="10" s="1"/>
  <c r="H36" i="10"/>
  <c r="I36" i="10" s="1"/>
  <c r="H35" i="10"/>
  <c r="I35" i="10" s="1"/>
  <c r="H34" i="10"/>
  <c r="I34" i="10" s="1"/>
  <c r="H33" i="10"/>
  <c r="I33" i="10" s="1"/>
  <c r="H32" i="10"/>
  <c r="I32" i="10" s="1"/>
  <c r="H31" i="10"/>
  <c r="I31" i="10" s="1"/>
  <c r="I30" i="10"/>
  <c r="H30" i="10"/>
  <c r="H29" i="10"/>
  <c r="I29" i="10" s="1"/>
  <c r="H28" i="10"/>
  <c r="I28" i="10" s="1"/>
  <c r="H27" i="10"/>
  <c r="I27" i="10" s="1"/>
  <c r="H26" i="10"/>
  <c r="I26" i="10" s="1"/>
  <c r="H25" i="10"/>
  <c r="I25" i="10" s="1"/>
  <c r="H24" i="10"/>
  <c r="I24" i="10" s="1"/>
  <c r="H23" i="10"/>
  <c r="I23" i="10" s="1"/>
  <c r="H22" i="10"/>
  <c r="I22" i="10" s="1"/>
  <c r="H21" i="10"/>
  <c r="I21" i="10" s="1"/>
  <c r="H20" i="10"/>
  <c r="I20" i="10" s="1"/>
  <c r="H19" i="10"/>
  <c r="I19" i="10" s="1"/>
  <c r="H18" i="10"/>
  <c r="I18" i="10" s="1"/>
  <c r="H17" i="10"/>
  <c r="I17" i="10" s="1"/>
  <c r="H16" i="10"/>
  <c r="I16" i="10" s="1"/>
  <c r="H15" i="10"/>
  <c r="I15" i="10" s="1"/>
  <c r="H14" i="10"/>
  <c r="I14" i="10" s="1"/>
  <c r="H13" i="10"/>
  <c r="I13" i="10" s="1"/>
  <c r="H12" i="10"/>
  <c r="I12" i="10" s="1"/>
  <c r="B71" i="9"/>
  <c r="B70" i="9"/>
  <c r="B69" i="9"/>
  <c r="B68" i="9"/>
  <c r="B67" i="9"/>
  <c r="B66" i="9"/>
  <c r="B65" i="9"/>
  <c r="B64" i="9"/>
  <c r="B63" i="9"/>
  <c r="B62" i="9"/>
  <c r="B61" i="9"/>
  <c r="B60" i="9"/>
  <c r="B59" i="9"/>
  <c r="B58" i="9"/>
  <c r="E54" i="9"/>
  <c r="E53" i="9"/>
  <c r="E52" i="9"/>
  <c r="E51" i="9"/>
  <c r="E49" i="9"/>
  <c r="D49" i="9"/>
  <c r="B44" i="9"/>
  <c r="D46" i="9" s="1"/>
  <c r="H43" i="9"/>
  <c r="I43" i="9" s="1"/>
  <c r="H42" i="9"/>
  <c r="I42" i="9" s="1"/>
  <c r="H41" i="9"/>
  <c r="I41" i="9" s="1"/>
  <c r="H40" i="9"/>
  <c r="I40" i="9" s="1"/>
  <c r="H39" i="9"/>
  <c r="I39" i="9" s="1"/>
  <c r="H38" i="9"/>
  <c r="I38" i="9" s="1"/>
  <c r="H37" i="9"/>
  <c r="I37" i="9" s="1"/>
  <c r="H36" i="9"/>
  <c r="I36" i="9" s="1"/>
  <c r="H35" i="9"/>
  <c r="I35" i="9" s="1"/>
  <c r="H34" i="9"/>
  <c r="I34" i="9" s="1"/>
  <c r="H33" i="9"/>
  <c r="I33" i="9" s="1"/>
  <c r="H32" i="9"/>
  <c r="I32" i="9" s="1"/>
  <c r="H31" i="9"/>
  <c r="I31" i="9" s="1"/>
  <c r="H30" i="9"/>
  <c r="I30" i="9" s="1"/>
  <c r="H29" i="9"/>
  <c r="I29" i="9" s="1"/>
  <c r="H28" i="9"/>
  <c r="I28" i="9" s="1"/>
  <c r="H27" i="9"/>
  <c r="I27" i="9" s="1"/>
  <c r="I26" i="9"/>
  <c r="H26" i="9"/>
  <c r="H25" i="9"/>
  <c r="I25" i="9" s="1"/>
  <c r="H24" i="9"/>
  <c r="I24" i="9" s="1"/>
  <c r="H23" i="9"/>
  <c r="I23" i="9" s="1"/>
  <c r="I22" i="9"/>
  <c r="H22" i="9"/>
  <c r="H21" i="9"/>
  <c r="I21" i="9" s="1"/>
  <c r="H20" i="9"/>
  <c r="I20" i="9" s="1"/>
  <c r="H19" i="9"/>
  <c r="I19" i="9" s="1"/>
  <c r="H18" i="9"/>
  <c r="I18" i="9" s="1"/>
  <c r="H17" i="9"/>
  <c r="I17" i="9" s="1"/>
  <c r="H16" i="9"/>
  <c r="I16" i="9" s="1"/>
  <c r="H15" i="9"/>
  <c r="I15" i="9" s="1"/>
  <c r="H14" i="9"/>
  <c r="I14" i="9" s="1"/>
  <c r="H13" i="9"/>
  <c r="I13" i="9" s="1"/>
  <c r="H12" i="9"/>
  <c r="I12" i="9" s="1"/>
  <c r="B71" i="8"/>
  <c r="B70" i="8"/>
  <c r="B69" i="8"/>
  <c r="B68" i="8"/>
  <c r="B67" i="8"/>
  <c r="B66" i="8"/>
  <c r="B65" i="8"/>
  <c r="B64" i="8"/>
  <c r="B63" i="8"/>
  <c r="B62" i="8"/>
  <c r="B61" i="8"/>
  <c r="B60" i="8"/>
  <c r="B59" i="8"/>
  <c r="B58" i="8"/>
  <c r="E54" i="8"/>
  <c r="E53" i="8"/>
  <c r="E52" i="8"/>
  <c r="E51" i="8"/>
  <c r="E49" i="8"/>
  <c r="D49" i="8"/>
  <c r="B44" i="8"/>
  <c r="D46" i="8" s="1"/>
  <c r="H43" i="8"/>
  <c r="I43" i="8" s="1"/>
  <c r="H42" i="8"/>
  <c r="I42" i="8" s="1"/>
  <c r="H41" i="8"/>
  <c r="I41" i="8" s="1"/>
  <c r="H40" i="8"/>
  <c r="I40" i="8" s="1"/>
  <c r="H39" i="8"/>
  <c r="I39" i="8" s="1"/>
  <c r="H38" i="8"/>
  <c r="I38" i="8" s="1"/>
  <c r="H37" i="8"/>
  <c r="I37" i="8" s="1"/>
  <c r="H36" i="8"/>
  <c r="I36" i="8" s="1"/>
  <c r="H35" i="8"/>
  <c r="I35" i="8" s="1"/>
  <c r="I34" i="8"/>
  <c r="H34" i="8"/>
  <c r="H33" i="8"/>
  <c r="I33" i="8" s="1"/>
  <c r="H32" i="8"/>
  <c r="I32" i="8" s="1"/>
  <c r="H31" i="8"/>
  <c r="I31" i="8" s="1"/>
  <c r="I30" i="8"/>
  <c r="H30" i="8"/>
  <c r="H29" i="8"/>
  <c r="I29" i="8" s="1"/>
  <c r="H28" i="8"/>
  <c r="I28" i="8" s="1"/>
  <c r="H27" i="8"/>
  <c r="I27" i="8" s="1"/>
  <c r="H26" i="8"/>
  <c r="I26" i="8" s="1"/>
  <c r="H25" i="8"/>
  <c r="I25" i="8" s="1"/>
  <c r="H24" i="8"/>
  <c r="I24" i="8" s="1"/>
  <c r="H23" i="8"/>
  <c r="I23" i="8" s="1"/>
  <c r="H22" i="8"/>
  <c r="I22" i="8" s="1"/>
  <c r="H21" i="8"/>
  <c r="I21" i="8" s="1"/>
  <c r="H20" i="8"/>
  <c r="I20" i="8" s="1"/>
  <c r="H19" i="8"/>
  <c r="I19" i="8" s="1"/>
  <c r="I18" i="8"/>
  <c r="H18" i="8"/>
  <c r="H17" i="8"/>
  <c r="I17" i="8" s="1"/>
  <c r="H16" i="8"/>
  <c r="I16" i="8" s="1"/>
  <c r="H15" i="8"/>
  <c r="I15" i="8" s="1"/>
  <c r="I14" i="8"/>
  <c r="H14" i="8"/>
  <c r="H13" i="8"/>
  <c r="I13" i="8" s="1"/>
  <c r="H12" i="8"/>
  <c r="I12" i="8" s="1"/>
  <c r="B71" i="7"/>
  <c r="B70" i="7"/>
  <c r="B69" i="7"/>
  <c r="B68" i="7"/>
  <c r="B67" i="7"/>
  <c r="B66" i="7"/>
  <c r="B65" i="7"/>
  <c r="B64" i="7"/>
  <c r="B63" i="7"/>
  <c r="B62" i="7"/>
  <c r="B61" i="7"/>
  <c r="B60" i="7"/>
  <c r="B59" i="7"/>
  <c r="B58" i="7"/>
  <c r="E54" i="7"/>
  <c r="E53" i="7"/>
  <c r="E52" i="7"/>
  <c r="E51" i="7"/>
  <c r="E49" i="7"/>
  <c r="D49" i="7"/>
  <c r="B44" i="7"/>
  <c r="D46" i="7" s="1"/>
  <c r="H43" i="7"/>
  <c r="I43" i="7" s="1"/>
  <c r="I42" i="7"/>
  <c r="H42" i="7"/>
  <c r="H41" i="7"/>
  <c r="I41" i="7" s="1"/>
  <c r="H40" i="7"/>
  <c r="I40" i="7" s="1"/>
  <c r="H39" i="7"/>
  <c r="I39" i="7" s="1"/>
  <c r="H38" i="7"/>
  <c r="I38" i="7" s="1"/>
  <c r="H37" i="7"/>
  <c r="I37" i="7" s="1"/>
  <c r="H36" i="7"/>
  <c r="I36" i="7" s="1"/>
  <c r="H35" i="7"/>
  <c r="I35" i="7" s="1"/>
  <c r="H34" i="7"/>
  <c r="I34" i="7" s="1"/>
  <c r="H33" i="7"/>
  <c r="I33" i="7" s="1"/>
  <c r="H32" i="7"/>
  <c r="I32" i="7" s="1"/>
  <c r="H31" i="7"/>
  <c r="I31" i="7" s="1"/>
  <c r="H30" i="7"/>
  <c r="I30" i="7" s="1"/>
  <c r="H29" i="7"/>
  <c r="I29" i="7" s="1"/>
  <c r="H28" i="7"/>
  <c r="I28" i="7" s="1"/>
  <c r="H27" i="7"/>
  <c r="I27" i="7" s="1"/>
  <c r="I26" i="7"/>
  <c r="H26" i="7"/>
  <c r="H25" i="7"/>
  <c r="I25" i="7" s="1"/>
  <c r="H24" i="7"/>
  <c r="I24" i="7" s="1"/>
  <c r="H23" i="7"/>
  <c r="I23" i="7" s="1"/>
  <c r="H22" i="7"/>
  <c r="I22" i="7" s="1"/>
  <c r="H21" i="7"/>
  <c r="I21" i="7" s="1"/>
  <c r="H20" i="7"/>
  <c r="I20" i="7" s="1"/>
  <c r="H19" i="7"/>
  <c r="I19" i="7" s="1"/>
  <c r="H18" i="7"/>
  <c r="I18" i="7" s="1"/>
  <c r="H17" i="7"/>
  <c r="I17" i="7" s="1"/>
  <c r="H16" i="7"/>
  <c r="I16" i="7" s="1"/>
  <c r="H15" i="7"/>
  <c r="I15" i="7" s="1"/>
  <c r="H14" i="7"/>
  <c r="I14" i="7" s="1"/>
  <c r="H13" i="7"/>
  <c r="I13" i="7" s="1"/>
  <c r="H12" i="7"/>
  <c r="I12" i="7" s="1"/>
  <c r="B71" i="6"/>
  <c r="B70" i="6"/>
  <c r="B69" i="6"/>
  <c r="B68" i="6"/>
  <c r="B67" i="6"/>
  <c r="B66" i="6"/>
  <c r="B65" i="6"/>
  <c r="B64" i="6"/>
  <c r="B63" i="6"/>
  <c r="B62" i="6"/>
  <c r="B61" i="6"/>
  <c r="B60" i="6"/>
  <c r="B59" i="6"/>
  <c r="B58" i="6"/>
  <c r="E54" i="6"/>
  <c r="E53" i="6"/>
  <c r="E52" i="6"/>
  <c r="E51" i="6"/>
  <c r="E49" i="6"/>
  <c r="D49" i="6"/>
  <c r="B44" i="6"/>
  <c r="D46" i="6" s="1"/>
  <c r="H43" i="6"/>
  <c r="I43" i="6" s="1"/>
  <c r="H42" i="6"/>
  <c r="I42" i="6" s="1"/>
  <c r="H41" i="6"/>
  <c r="I41" i="6" s="1"/>
  <c r="H40" i="6"/>
  <c r="I40" i="6" s="1"/>
  <c r="H39" i="6"/>
  <c r="I39" i="6" s="1"/>
  <c r="H38" i="6"/>
  <c r="I38" i="6" s="1"/>
  <c r="H37" i="6"/>
  <c r="I37" i="6" s="1"/>
  <c r="H36" i="6"/>
  <c r="I36" i="6" s="1"/>
  <c r="H35" i="6"/>
  <c r="I35" i="6" s="1"/>
  <c r="H34" i="6"/>
  <c r="I34" i="6" s="1"/>
  <c r="H33" i="6"/>
  <c r="I33" i="6" s="1"/>
  <c r="H32" i="6"/>
  <c r="I32" i="6" s="1"/>
  <c r="H31" i="6"/>
  <c r="I31" i="6" s="1"/>
  <c r="H30" i="6"/>
  <c r="I30" i="6" s="1"/>
  <c r="H29" i="6"/>
  <c r="I29" i="6" s="1"/>
  <c r="H28" i="6"/>
  <c r="I28" i="6" s="1"/>
  <c r="H27" i="6"/>
  <c r="I27" i="6" s="1"/>
  <c r="H26" i="6"/>
  <c r="I26" i="6" s="1"/>
  <c r="H25" i="6"/>
  <c r="I25" i="6" s="1"/>
  <c r="H24" i="6"/>
  <c r="I24" i="6" s="1"/>
  <c r="H23" i="6"/>
  <c r="I23" i="6" s="1"/>
  <c r="H22" i="6"/>
  <c r="I22" i="6" s="1"/>
  <c r="H21" i="6"/>
  <c r="I21" i="6" s="1"/>
  <c r="H20" i="6"/>
  <c r="I20" i="6" s="1"/>
  <c r="H19" i="6"/>
  <c r="I19" i="6" s="1"/>
  <c r="H18" i="6"/>
  <c r="I18" i="6" s="1"/>
  <c r="H17" i="6"/>
  <c r="I17" i="6" s="1"/>
  <c r="H16" i="6"/>
  <c r="I16" i="6" s="1"/>
  <c r="H15" i="6"/>
  <c r="I15" i="6" s="1"/>
  <c r="H14" i="6"/>
  <c r="I14" i="6" s="1"/>
  <c r="H13" i="6"/>
  <c r="I13" i="6" s="1"/>
  <c r="H12" i="6"/>
  <c r="I12" i="6" s="1"/>
  <c r="B71" i="5"/>
  <c r="B70" i="5"/>
  <c r="B69" i="5"/>
  <c r="B68" i="5"/>
  <c r="B67" i="5"/>
  <c r="B66" i="5"/>
  <c r="B65" i="5"/>
  <c r="B64" i="5"/>
  <c r="B63" i="5"/>
  <c r="B62" i="5"/>
  <c r="B61" i="5"/>
  <c r="B60" i="5"/>
  <c r="B59" i="5"/>
  <c r="B58" i="5"/>
  <c r="E54" i="5"/>
  <c r="E53" i="5"/>
  <c r="E52" i="5"/>
  <c r="E51" i="5"/>
  <c r="E49" i="5"/>
  <c r="D49" i="5"/>
  <c r="B44" i="5"/>
  <c r="D46" i="5" s="1"/>
  <c r="H43" i="5"/>
  <c r="I43" i="5" s="1"/>
  <c r="H42" i="5"/>
  <c r="I42" i="5" s="1"/>
  <c r="H41" i="5"/>
  <c r="I41" i="5" s="1"/>
  <c r="H40" i="5"/>
  <c r="I40" i="5" s="1"/>
  <c r="H39" i="5"/>
  <c r="I39" i="5" s="1"/>
  <c r="H38" i="5"/>
  <c r="I38" i="5" s="1"/>
  <c r="H37" i="5"/>
  <c r="I37" i="5" s="1"/>
  <c r="H36" i="5"/>
  <c r="I36" i="5" s="1"/>
  <c r="H35" i="5"/>
  <c r="I35" i="5" s="1"/>
  <c r="H34" i="5"/>
  <c r="I34" i="5" s="1"/>
  <c r="H33" i="5"/>
  <c r="I33" i="5" s="1"/>
  <c r="H32" i="5"/>
  <c r="I32" i="5" s="1"/>
  <c r="H31" i="5"/>
  <c r="I31" i="5" s="1"/>
  <c r="H30" i="5"/>
  <c r="I30" i="5" s="1"/>
  <c r="H29" i="5"/>
  <c r="I29" i="5" s="1"/>
  <c r="H28" i="5"/>
  <c r="I28" i="5" s="1"/>
  <c r="H27" i="5"/>
  <c r="I27" i="5" s="1"/>
  <c r="H26" i="5"/>
  <c r="I26" i="5" s="1"/>
  <c r="H25" i="5"/>
  <c r="I25" i="5" s="1"/>
  <c r="H24" i="5"/>
  <c r="I24" i="5" s="1"/>
  <c r="H23" i="5"/>
  <c r="I23" i="5" s="1"/>
  <c r="H22" i="5"/>
  <c r="I22" i="5" s="1"/>
  <c r="H21" i="5"/>
  <c r="I21" i="5" s="1"/>
  <c r="H20" i="5"/>
  <c r="I20" i="5" s="1"/>
  <c r="H19" i="5"/>
  <c r="I19" i="5" s="1"/>
  <c r="H18" i="5"/>
  <c r="I18" i="5" s="1"/>
  <c r="H17" i="5"/>
  <c r="I17" i="5" s="1"/>
  <c r="H16" i="5"/>
  <c r="I16" i="5" s="1"/>
  <c r="H15" i="5"/>
  <c r="I15" i="5" s="1"/>
  <c r="H14" i="5"/>
  <c r="I14" i="5" s="1"/>
  <c r="H13" i="5"/>
  <c r="I13" i="5" s="1"/>
  <c r="H12" i="5"/>
  <c r="I12" i="5" s="1"/>
  <c r="B71" i="4"/>
  <c r="B70" i="4"/>
  <c r="B69" i="4"/>
  <c r="B68" i="4"/>
  <c r="B67" i="4"/>
  <c r="B66" i="4"/>
  <c r="B65" i="4"/>
  <c r="B64" i="4"/>
  <c r="B63" i="4"/>
  <c r="B62" i="4"/>
  <c r="B61" i="4"/>
  <c r="B60" i="4"/>
  <c r="B59" i="4"/>
  <c r="B58" i="4"/>
  <c r="E54" i="4"/>
  <c r="E53" i="4"/>
  <c r="E52" i="4"/>
  <c r="E51" i="4"/>
  <c r="E49" i="4"/>
  <c r="D49" i="4"/>
  <c r="B44" i="4"/>
  <c r="D46" i="4" s="1"/>
  <c r="H43" i="4"/>
  <c r="I43" i="4" s="1"/>
  <c r="H42" i="4"/>
  <c r="I42" i="4" s="1"/>
  <c r="H41" i="4"/>
  <c r="I41" i="4" s="1"/>
  <c r="H40" i="4"/>
  <c r="I40" i="4" s="1"/>
  <c r="H39" i="4"/>
  <c r="I39" i="4" s="1"/>
  <c r="I38" i="4"/>
  <c r="H38" i="4"/>
  <c r="H37" i="4"/>
  <c r="I37" i="4" s="1"/>
  <c r="H36" i="4"/>
  <c r="I36" i="4" s="1"/>
  <c r="H35" i="4"/>
  <c r="I35" i="4" s="1"/>
  <c r="H34" i="4"/>
  <c r="I34" i="4" s="1"/>
  <c r="H33" i="4"/>
  <c r="I33" i="4" s="1"/>
  <c r="H32" i="4"/>
  <c r="I32" i="4" s="1"/>
  <c r="H31" i="4"/>
  <c r="I31" i="4" s="1"/>
  <c r="H30" i="4"/>
  <c r="I30" i="4" s="1"/>
  <c r="H29" i="4"/>
  <c r="I29" i="4" s="1"/>
  <c r="H28" i="4"/>
  <c r="I28" i="4" s="1"/>
  <c r="H27" i="4"/>
  <c r="I27" i="4" s="1"/>
  <c r="H26" i="4"/>
  <c r="I26" i="4" s="1"/>
  <c r="H25" i="4"/>
  <c r="I25" i="4" s="1"/>
  <c r="H24" i="4"/>
  <c r="I24" i="4" s="1"/>
  <c r="H23" i="4"/>
  <c r="I23" i="4" s="1"/>
  <c r="H22" i="4"/>
  <c r="I22" i="4" s="1"/>
  <c r="H21" i="4"/>
  <c r="I21" i="4" s="1"/>
  <c r="H20" i="4"/>
  <c r="I20" i="4" s="1"/>
  <c r="H19" i="4"/>
  <c r="I19" i="4" s="1"/>
  <c r="H18" i="4"/>
  <c r="I18" i="4" s="1"/>
  <c r="H17" i="4"/>
  <c r="I17" i="4" s="1"/>
  <c r="H16" i="4"/>
  <c r="I16" i="4" s="1"/>
  <c r="H15" i="4"/>
  <c r="I15" i="4" s="1"/>
  <c r="H14" i="4"/>
  <c r="I14" i="4" s="1"/>
  <c r="H13" i="4"/>
  <c r="I13" i="4" s="1"/>
  <c r="H12" i="4"/>
  <c r="I12" i="4" s="1"/>
  <c r="H12" i="2"/>
  <c r="I12" i="2" s="1"/>
  <c r="H13" i="2"/>
  <c r="I13" i="2" s="1"/>
  <c r="H14" i="2"/>
  <c r="I14" i="2" s="1"/>
  <c r="B44" i="2"/>
  <c r="D46" i="2" s="1"/>
  <c r="B71" i="2"/>
  <c r="B70" i="2"/>
  <c r="B69" i="2"/>
  <c r="B68" i="2"/>
  <c r="B67" i="2"/>
  <c r="B66" i="2"/>
  <c r="B65" i="2"/>
  <c r="B64" i="2"/>
  <c r="B62" i="2"/>
  <c r="B61" i="2"/>
  <c r="B60" i="2"/>
  <c r="B59" i="2"/>
  <c r="H15" i="2"/>
  <c r="I15" i="2" s="1"/>
  <c r="H16" i="2"/>
  <c r="I16" i="2" s="1"/>
  <c r="H17" i="2"/>
  <c r="I17" i="2" s="1"/>
  <c r="H18" i="2"/>
  <c r="I18" i="2" s="1"/>
  <c r="H19" i="2"/>
  <c r="I19" i="2" s="1"/>
  <c r="H20" i="2"/>
  <c r="I20" i="2" s="1"/>
  <c r="H21" i="2"/>
  <c r="I21" i="2" s="1"/>
  <c r="H22" i="2"/>
  <c r="I22" i="2" s="1"/>
  <c r="H23" i="2"/>
  <c r="I23" i="2" s="1"/>
  <c r="H24" i="2"/>
  <c r="I24" i="2" s="1"/>
  <c r="H25" i="2"/>
  <c r="I25" i="2" s="1"/>
  <c r="H26" i="2"/>
  <c r="I26" i="2" s="1"/>
  <c r="H27" i="2"/>
  <c r="I27" i="2" s="1"/>
  <c r="H28" i="2"/>
  <c r="I28" i="2" s="1"/>
  <c r="H29" i="2"/>
  <c r="I29" i="2" s="1"/>
  <c r="H30" i="2"/>
  <c r="I30" i="2" s="1"/>
  <c r="H31" i="2"/>
  <c r="I31" i="2" s="1"/>
  <c r="H32" i="2"/>
  <c r="I32" i="2" s="1"/>
  <c r="H33" i="2"/>
  <c r="I33" i="2" s="1"/>
  <c r="H34" i="2"/>
  <c r="I34" i="2" s="1"/>
  <c r="H35" i="2"/>
  <c r="I35" i="2" s="1"/>
  <c r="H36" i="2"/>
  <c r="I36" i="2" s="1"/>
  <c r="H37" i="2"/>
  <c r="I37" i="2" s="1"/>
  <c r="H38" i="2"/>
  <c r="I38" i="2" s="1"/>
  <c r="H39" i="2"/>
  <c r="I39" i="2" s="1"/>
  <c r="H40" i="2"/>
  <c r="I40" i="2" s="1"/>
  <c r="H41" i="2"/>
  <c r="I41" i="2" s="1"/>
  <c r="H42" i="2"/>
  <c r="I42" i="2" s="1"/>
  <c r="H43" i="2"/>
  <c r="I43" i="2" s="1"/>
  <c r="E54" i="2"/>
  <c r="E53" i="2"/>
  <c r="E52" i="2"/>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E51" i="2"/>
  <c r="E49" i="2"/>
  <c r="D49" i="2"/>
  <c r="B58" i="2"/>
  <c r="B69" i="15" l="1"/>
  <c r="H9" i="15" s="1"/>
  <c r="N90" i="15"/>
  <c r="B81" i="15"/>
  <c r="B72" i="12"/>
  <c r="B80" i="15"/>
  <c r="B72" i="11"/>
  <c r="B79" i="15"/>
  <c r="I44" i="10"/>
  <c r="B72" i="10"/>
  <c r="B77" i="15"/>
  <c r="B72" i="8"/>
  <c r="B78" i="15"/>
  <c r="B72" i="9"/>
  <c r="B76" i="15"/>
  <c r="B72" i="7"/>
  <c r="B75" i="15"/>
  <c r="B72" i="6"/>
  <c r="B74" i="15"/>
  <c r="B72" i="5"/>
  <c r="I44" i="5"/>
  <c r="B72" i="4"/>
  <c r="N101" i="15"/>
  <c r="N93" i="15"/>
  <c r="N97" i="15"/>
  <c r="N96" i="15"/>
  <c r="N94" i="15"/>
  <c r="N88" i="15"/>
  <c r="N98" i="15"/>
  <c r="N91" i="15"/>
  <c r="N99" i="15"/>
  <c r="N92" i="15"/>
  <c r="N100" i="15"/>
  <c r="N89" i="15"/>
  <c r="N95" i="15"/>
  <c r="B83" i="15"/>
  <c r="B72" i="13"/>
  <c r="B82" i="15"/>
  <c r="B72" i="15"/>
  <c r="B72" i="14"/>
  <c r="I44" i="13"/>
  <c r="I44" i="12"/>
  <c r="I44" i="14"/>
  <c r="I44" i="11"/>
  <c r="I44" i="8"/>
  <c r="I44" i="7"/>
  <c r="I44" i="9"/>
  <c r="I44" i="6"/>
  <c r="I44" i="4"/>
  <c r="I44" i="2"/>
  <c r="B63" i="2"/>
  <c r="B84" i="15" l="1"/>
  <c r="Q9" i="15" s="1"/>
  <c r="B72" i="2"/>
</calcChain>
</file>

<file path=xl/sharedStrings.xml><?xml version="1.0" encoding="utf-8"?>
<sst xmlns="http://schemas.openxmlformats.org/spreadsheetml/2006/main" count="1138" uniqueCount="122">
  <si>
    <t>Nombre de nuitées</t>
  </si>
  <si>
    <t>TOTAL</t>
  </si>
  <si>
    <t>Tarif Taxe</t>
  </si>
  <si>
    <t>Nature de l'hébergement</t>
  </si>
  <si>
    <t>Tarifs en € / nuitée / personne</t>
  </si>
  <si>
    <t>Montant TS :</t>
  </si>
  <si>
    <t>Année</t>
  </si>
  <si>
    <t>Janvier</t>
  </si>
  <si>
    <t>Février</t>
  </si>
  <si>
    <t>Mars</t>
  </si>
  <si>
    <t>Avril</t>
  </si>
  <si>
    <t>Mai</t>
  </si>
  <si>
    <t>Juin</t>
  </si>
  <si>
    <t>Juillet</t>
  </si>
  <si>
    <t>Août</t>
  </si>
  <si>
    <t>Septembre</t>
  </si>
  <si>
    <t>Octobre</t>
  </si>
  <si>
    <t>Novembre</t>
  </si>
  <si>
    <t>Décembre</t>
  </si>
  <si>
    <t>Réduction 3 enfants</t>
  </si>
  <si>
    <t>Réduction 4 enfants</t>
  </si>
  <si>
    <t>Réduction 6 enfants</t>
  </si>
  <si>
    <t>Aucune réduction</t>
  </si>
  <si>
    <t>Montant taxe perçue</t>
  </si>
  <si>
    <t>Adresse de l'établissement :</t>
  </si>
  <si>
    <t>Etablissement :</t>
  </si>
  <si>
    <t>Nom du propriétaire :</t>
  </si>
  <si>
    <t>Nombre de nuits (Durée du séjour)</t>
  </si>
  <si>
    <t xml:space="preserve">Déclaration de taxe de Séjour </t>
  </si>
  <si>
    <t>Eléments à reporter dans votre déclaration mensuelle</t>
  </si>
  <si>
    <t>Hôtel 3 étoiles</t>
  </si>
  <si>
    <t>Hôtel 1 étoile</t>
  </si>
  <si>
    <t xml:space="preserve">Réduction 5 enfants </t>
  </si>
  <si>
    <t>Capacité totale d'accueil :</t>
  </si>
  <si>
    <t>Hôtel 2 étoiles</t>
  </si>
  <si>
    <t>Hôtel 5 étoiles</t>
  </si>
  <si>
    <t>Hôtel 4 étoiles</t>
  </si>
  <si>
    <t>Mois</t>
  </si>
  <si>
    <t>Meublé de tourisme 3 étoiles</t>
  </si>
  <si>
    <t>Meublé de tourisme non classé</t>
  </si>
  <si>
    <t xml:space="preserve">Hôtel non classé </t>
  </si>
  <si>
    <t>Meublé de tourisme 5 étoiles</t>
  </si>
  <si>
    <t>Meublé de tourisme 4 étoiles</t>
  </si>
  <si>
    <t>Meublé de tourisme 1 étoile</t>
  </si>
  <si>
    <t>Meublé de tourisme 2 étoiles</t>
  </si>
  <si>
    <t>Nombre de personnes mineures</t>
  </si>
  <si>
    <t xml:space="preserve"> Tarif plein</t>
  </si>
  <si>
    <t>Exonération - Personnes mineures</t>
  </si>
  <si>
    <t>Exonération -  Titulaires d’un contrat de travail saisonnier  employés dans la commune</t>
  </si>
  <si>
    <t>Exonération - Personnes bénéficiant d’un hébergement d’urgence ou d’un relogement temporaire</t>
  </si>
  <si>
    <t>Chambres d'hôtes</t>
  </si>
  <si>
    <t>Camping non classé, 1 et 2 étoiles</t>
  </si>
  <si>
    <t>Village de vacances non classé, 1, 2 et 3 étoiles</t>
  </si>
  <si>
    <t>Village de vacances 4 et 5 étoiles</t>
  </si>
  <si>
    <t>Camping 3, 4 et 5 étoiles</t>
  </si>
  <si>
    <t>Palace</t>
  </si>
  <si>
    <t>Gîte non classé</t>
  </si>
  <si>
    <t>Gîte 1 étoile</t>
  </si>
  <si>
    <t>Gîte 2 étoiles</t>
  </si>
  <si>
    <t>Gîte 3 étoiles</t>
  </si>
  <si>
    <t>Gîte 4 étoiles</t>
  </si>
  <si>
    <t>Gîte 5 étoiles</t>
  </si>
  <si>
    <t>REGISTRE DU LOUEUR</t>
  </si>
  <si>
    <t xml:space="preserve">Nombre de personnes bénéficiant d’un hébergement d’urgence </t>
  </si>
  <si>
    <t xml:space="preserve"> </t>
  </si>
  <si>
    <t>Dates d'arrivée</t>
  </si>
  <si>
    <t>Montant de la location pour la durée du séjour</t>
  </si>
  <si>
    <t>Montant de taxe par nuitée</t>
  </si>
  <si>
    <t>Nombre de titulaires d’un contrat de travail saisonnier employés dans la commune</t>
  </si>
  <si>
    <t>Tarif le plus élevé de la collectivité</t>
  </si>
  <si>
    <t>Montant à appliquer</t>
  </si>
  <si>
    <t>1 étoile</t>
  </si>
  <si>
    <t>2 étoiles</t>
  </si>
  <si>
    <t>3 étoiles</t>
  </si>
  <si>
    <t>4 étoiles</t>
  </si>
  <si>
    <t>5 étoiles</t>
  </si>
  <si>
    <t>Non classé</t>
  </si>
  <si>
    <t>Aire de camping-car</t>
  </si>
  <si>
    <t>Auberge collective</t>
  </si>
  <si>
    <t>Camping</t>
  </si>
  <si>
    <t>Chambre d'hôtes</t>
  </si>
  <si>
    <t>Hôtel</t>
  </si>
  <si>
    <t>Meublé de tourisme</t>
  </si>
  <si>
    <t>Port de plaisance</t>
  </si>
  <si>
    <t>Résidence de tourisme</t>
  </si>
  <si>
    <t>Villages de vacances</t>
  </si>
  <si>
    <t>Mode de réservation</t>
  </si>
  <si>
    <t>Réservation en direct</t>
  </si>
  <si>
    <t>Détail</t>
  </si>
  <si>
    <t>Abritel</t>
  </si>
  <si>
    <t>AirBnB</t>
  </si>
  <si>
    <t>Amivac</t>
  </si>
  <si>
    <t>Booking</t>
  </si>
  <si>
    <t>Cybevasion</t>
  </si>
  <si>
    <t>Expedia</t>
  </si>
  <si>
    <t>Gîtes de France</t>
  </si>
  <si>
    <t>Greengo</t>
  </si>
  <si>
    <t>Le Bon Coin</t>
  </si>
  <si>
    <t>Sawdays</t>
  </si>
  <si>
    <t>Seloger vacances</t>
  </si>
  <si>
    <t>Sportihome</t>
  </si>
  <si>
    <t>TripAdvisor</t>
  </si>
  <si>
    <t>NON CLASSÉ</t>
  </si>
  <si>
    <t>Ce mois-ci, votre taux d'occupation est de :</t>
  </si>
  <si>
    <t>Nombre d'unité d'hébergement :</t>
  </si>
  <si>
    <t>Quel unité d'hébergement indiquer ?</t>
  </si>
  <si>
    <t>Catégorie hébergement</t>
  </si>
  <si>
    <t>Nombre unité d'hébergement</t>
  </si>
  <si>
    <t>Nombre d'emplacements</t>
  </si>
  <si>
    <t>Nombre de personnes</t>
  </si>
  <si>
    <t>Nombre de chambres</t>
  </si>
  <si>
    <t>Nombre d'anneaux</t>
  </si>
  <si>
    <t>Nombre de logements</t>
  </si>
  <si>
    <t>Nombre de logements ou appartements</t>
  </si>
  <si>
    <t>Nature de l'hébergement :</t>
  </si>
  <si>
    <t>Méthodologie de calcul</t>
  </si>
  <si>
    <t>Nombre de personnes majeures</t>
  </si>
  <si>
    <t>TABLEAU DE BORD</t>
  </si>
  <si>
    <t>Nombre de clients accueillis/mois</t>
  </si>
  <si>
    <t>Depuis le 
début de l'année</t>
  </si>
  <si>
    <t>Nombre de nuits/mois</t>
  </si>
  <si>
    <t>Mode de réservation choisi par vos clients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</si>
</sst>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164" formatCode="_-* #,##0.00\ &quot;F&quot;_-;\-* #,##0.00\ &quot;F&quot;_-;_-* &quot;-&quot;??\ &quot;F&quot;_-;_-@_-"/>
    <numFmt numFmtId="165" formatCode="_-* #,##0.00\ [$€-40C]_-;\-* #,##0.00\ [$€-40C]_-;_-* &quot;-&quot;??\ [$€-40C]_-;_-@_-"/>
    <numFmt numFmtId="166" formatCode="[$-40C]d\-mmm\-yy;@"/>
    <numFmt numFmtId="167" formatCode="#,##0.00\ &quot;€&quot;"/>
  </numFmts>
  <fonts count="43" x14ac:knownFonts="1">
    <font>
      <sz val="10"/>
      <name val="Arial"/>
      <family val="2"/>
    </font>
    <font>
      <sz val="11"/>
      <color theme="1"/>
      <name val="Calibri"/>
      <family val="2"/>
      <scheme val="minor"/>
    </font>
    <font>
      <sz val="10"/>
      <name val="Arial"/>
      <family val="2"/>
    </font>
    <font>
      <b/>
      <sz val="10"/>
      <name val="Arial"/>
      <family val="2"/>
    </font>
    <font>
      <b/>
      <sz val="19"/>
      <name val="Times New Roman"/>
      <family val="1"/>
    </font>
    <font>
      <sz val="9"/>
      <name val="Arial"/>
      <family val="2"/>
    </font>
    <font>
      <sz val="10"/>
      <name val="Arial"/>
      <family val="2"/>
    </font>
    <font>
      <b/>
      <sz val="12"/>
      <name val="Arial"/>
      <family val="2"/>
    </font>
    <font>
      <sz val="14"/>
      <name val="Calibri"/>
      <family val="2"/>
    </font>
    <font>
      <sz val="11"/>
      <name val="Calibri"/>
      <family val="2"/>
    </font>
    <font>
      <sz val="14"/>
      <name val="Arial"/>
      <family val="2"/>
    </font>
    <font>
      <b/>
      <sz val="14"/>
      <name val="Arial"/>
      <family val="2"/>
    </font>
    <font>
      <b/>
      <sz val="15"/>
      <name val="Arial"/>
      <family val="2"/>
    </font>
    <font>
      <sz val="12"/>
      <name val="Arial"/>
      <family val="2"/>
    </font>
    <font>
      <sz val="11"/>
      <name val="Arial"/>
      <family val="2"/>
    </font>
    <font>
      <sz val="11"/>
      <color theme="1"/>
      <name val="Calibri"/>
      <family val="2"/>
      <scheme val="minor"/>
    </font>
    <font>
      <b/>
      <sz val="11"/>
      <color rgb="FFFA7D00"/>
      <name val="Calibri"/>
      <family val="2"/>
      <scheme val="minor"/>
    </font>
    <font>
      <sz val="10"/>
      <color rgb="FFFF0000"/>
      <name val="Arial"/>
      <family val="2"/>
    </font>
    <font>
      <b/>
      <sz val="14"/>
      <color theme="0"/>
      <name val="Arial"/>
      <family val="2"/>
    </font>
    <font>
      <b/>
      <sz val="16"/>
      <name val="Arial"/>
      <family val="2"/>
    </font>
    <font>
      <b/>
      <sz val="12"/>
      <color indexed="8"/>
      <name val="Arial"/>
      <family val="2"/>
    </font>
    <font>
      <b/>
      <sz val="14"/>
      <color indexed="8"/>
      <name val="Arial"/>
      <family val="2"/>
    </font>
    <font>
      <sz val="14"/>
      <color indexed="8"/>
      <name val="Arial"/>
      <family val="2"/>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8"/>
      <color theme="3"/>
      <name val="Cambria"/>
      <family val="2"/>
      <scheme val="major"/>
    </font>
    <font>
      <sz val="11"/>
      <color rgb="FF9C6500"/>
      <name val="Calibri"/>
      <family val="2"/>
      <scheme val="minor"/>
    </font>
    <font>
      <u/>
      <sz val="11"/>
      <color theme="10"/>
      <name val="Calibri"/>
      <family val="2"/>
    </font>
    <font>
      <b/>
      <sz val="18"/>
      <name val="Arial"/>
      <family val="2"/>
    </font>
    <font>
      <b/>
      <sz val="26"/>
      <name val="Arial"/>
      <family val="2"/>
    </font>
  </fonts>
  <fills count="38">
    <fill>
      <patternFill patternType="none"/>
    </fill>
    <fill>
      <patternFill patternType="gray125"/>
    </fill>
    <fill>
      <patternFill patternType="solid">
        <fgColor theme="6" tint="0.79998168889431442"/>
        <bgColor indexed="65"/>
      </patternFill>
    </fill>
    <fill>
      <patternFill patternType="solid">
        <fgColor rgb="FFF2F2F2"/>
      </patternFill>
    </fill>
    <fill>
      <patternFill patternType="solid">
        <fgColor rgb="FFFF0000"/>
        <bgColor indexed="64"/>
      </patternFill>
    </fill>
    <fill>
      <patternFill patternType="solid">
        <fgColor theme="1"/>
        <bgColor indexed="64"/>
      </patternFill>
    </fill>
    <fill>
      <patternFill patternType="solid">
        <fgColor rgb="FF92D050"/>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7">
    <border>
      <left/>
      <right/>
      <top/>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0" fontId="15" fillId="2" borderId="0" applyNumberFormat="0" applyBorder="0" applyAlignment="0" applyProtection="0"/>
    <xf numFmtId="0" fontId="16" fillId="3" borderId="37" applyNumberFormat="0" applyAlignment="0" applyProtection="0"/>
    <xf numFmtId="164" fontId="2" fillId="0" borderId="0" applyFont="0" applyFill="0" applyBorder="0" applyAlignment="0" applyProtection="0"/>
    <xf numFmtId="9" fontId="2" fillId="0" borderId="0" applyFont="0" applyFill="0" applyBorder="0" applyAlignment="0" applyProtection="0"/>
    <xf numFmtId="0" fontId="24" fillId="0" borderId="39" applyNumberFormat="0" applyFill="0" applyAlignment="0" applyProtection="0"/>
    <xf numFmtId="0" fontId="25" fillId="0" borderId="40" applyNumberFormat="0" applyFill="0" applyAlignment="0" applyProtection="0"/>
    <xf numFmtId="0" fontId="26" fillId="0" borderId="41" applyNumberFormat="0" applyFill="0" applyAlignment="0" applyProtection="0"/>
    <xf numFmtId="0" fontId="26" fillId="0" borderId="0" applyNumberFormat="0" applyFill="0" applyBorder="0" applyAlignment="0" applyProtection="0"/>
    <xf numFmtId="0" fontId="27" fillId="8" borderId="0" applyNumberFormat="0" applyBorder="0" applyAlignment="0" applyProtection="0"/>
    <xf numFmtId="0" fontId="28" fillId="9" borderId="0" applyNumberFormat="0" applyBorder="0" applyAlignment="0" applyProtection="0"/>
    <xf numFmtId="0" fontId="29" fillId="11" borderId="37" applyNumberFormat="0" applyAlignment="0" applyProtection="0"/>
    <xf numFmtId="0" fontId="30" fillId="3" borderId="42" applyNumberFormat="0" applyAlignment="0" applyProtection="0"/>
    <xf numFmtId="0" fontId="31" fillId="0" borderId="43" applyNumberFormat="0" applyFill="0" applyAlignment="0" applyProtection="0"/>
    <xf numFmtId="0" fontId="32" fillId="12" borderId="44"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46" applyNumberFormat="0" applyFill="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3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6"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38" fillId="0" borderId="0" applyNumberFormat="0" applyFill="0" applyBorder="0" applyAlignment="0" applyProtection="0"/>
    <xf numFmtId="0" fontId="39" fillId="10" borderId="0" applyNumberFormat="0" applyBorder="0" applyAlignment="0" applyProtection="0"/>
    <xf numFmtId="0" fontId="1" fillId="13" borderId="45" applyNumberFormat="0" applyFont="0" applyAlignment="0" applyProtection="0"/>
    <xf numFmtId="0" fontId="36" fillId="17" borderId="0" applyNumberFormat="0" applyBorder="0" applyAlignment="0" applyProtection="0"/>
    <xf numFmtId="0" fontId="36" fillId="21" borderId="0" applyNumberFormat="0" applyBorder="0" applyAlignment="0" applyProtection="0"/>
    <xf numFmtId="0" fontId="1" fillId="2" borderId="0" applyNumberFormat="0" applyBorder="0" applyAlignment="0" applyProtection="0"/>
    <xf numFmtId="0" fontId="36" fillId="24" borderId="0" applyNumberFormat="0" applyBorder="0" applyAlignment="0" applyProtection="0"/>
    <xf numFmtId="0" fontId="36" fillId="28" borderId="0" applyNumberFormat="0" applyBorder="0" applyAlignment="0" applyProtection="0"/>
    <xf numFmtId="0" fontId="36" fillId="32" borderId="0" applyNumberFormat="0" applyBorder="0" applyAlignment="0" applyProtection="0"/>
    <xf numFmtId="0" fontId="36" fillId="36" borderId="0" applyNumberFormat="0" applyBorder="0" applyAlignment="0" applyProtection="0"/>
    <xf numFmtId="0" fontId="40" fillId="0" borderId="0" applyNumberFormat="0" applyFill="0" applyBorder="0" applyAlignment="0" applyProtection="0">
      <alignment vertical="top"/>
      <protection locked="0"/>
    </xf>
  </cellStyleXfs>
  <cellXfs count="151">
    <xf numFmtId="0" fontId="0" fillId="0" borderId="0" xfId="0"/>
    <xf numFmtId="0" fontId="0" fillId="0" borderId="0" xfId="0" applyAlignment="1">
      <alignment horizontal="center"/>
    </xf>
    <xf numFmtId="0" fontId="0" fillId="0" borderId="0" xfId="0" applyAlignment="1">
      <alignment horizontal="center" wrapText="1"/>
    </xf>
    <xf numFmtId="8" fontId="0" fillId="0" borderId="0" xfId="0" applyNumberFormat="1" applyAlignment="1">
      <alignment horizontal="center" wrapText="1"/>
    </xf>
    <xf numFmtId="0" fontId="3" fillId="0" borderId="0" xfId="0" applyFont="1" applyAlignment="1">
      <alignment horizontal="center" vertical="center" wrapText="1"/>
    </xf>
    <xf numFmtId="0" fontId="0" fillId="0" borderId="0" xfId="0" applyFill="1" applyAlignment="1">
      <alignment vertical="center"/>
    </xf>
    <xf numFmtId="9" fontId="0" fillId="0" borderId="0" xfId="4" applyFont="1" applyAlignment="1">
      <alignment horizontal="center"/>
    </xf>
    <xf numFmtId="0" fontId="6" fillId="0" borderId="0" xfId="0" applyFont="1" applyAlignment="1">
      <alignment horizontal="center" wrapText="1"/>
    </xf>
    <xf numFmtId="8" fontId="17" fillId="0" borderId="0" xfId="0" applyNumberFormat="1" applyFont="1" applyAlignment="1">
      <alignment horizontal="center" wrapText="1"/>
    </xf>
    <xf numFmtId="10" fontId="18" fillId="4" borderId="3" xfId="4" applyNumberFormat="1" applyFont="1" applyFill="1" applyBorder="1" applyAlignment="1" applyProtection="1">
      <alignment horizontal="center" vertical="center"/>
    </xf>
    <xf numFmtId="0" fontId="4" fillId="0" borderId="0" xfId="0" applyFont="1" applyFill="1" applyAlignment="1" applyProtection="1"/>
    <xf numFmtId="0" fontId="10" fillId="0" borderId="5" xfId="0" applyFont="1" applyBorder="1" applyAlignment="1" applyProtection="1">
      <alignment horizontal="center" vertical="center"/>
    </xf>
    <xf numFmtId="0" fontId="0" fillId="0" borderId="0" xfId="0" applyFill="1" applyProtection="1"/>
    <xf numFmtId="0" fontId="10" fillId="0" borderId="5" xfId="0" applyFont="1" applyBorder="1" applyAlignment="1" applyProtection="1">
      <alignment horizontal="left" vertical="center"/>
    </xf>
    <xf numFmtId="167" fontId="10" fillId="5" borderId="5" xfId="3" applyNumberFormat="1" applyFont="1" applyFill="1" applyBorder="1" applyAlignment="1" applyProtection="1">
      <alignment horizontal="center" vertical="center"/>
    </xf>
    <xf numFmtId="167" fontId="10" fillId="0" borderId="5" xfId="3" applyNumberFormat="1" applyFont="1" applyBorder="1" applyAlignment="1" applyProtection="1">
      <alignment horizontal="center" vertical="center"/>
    </xf>
    <xf numFmtId="0" fontId="0" fillId="0" borderId="0" xfId="0" applyFill="1" applyAlignment="1" applyProtection="1">
      <alignment horizontal="center"/>
    </xf>
    <xf numFmtId="9" fontId="10" fillId="0" borderId="5" xfId="3" applyNumberFormat="1" applyFont="1" applyFill="1" applyBorder="1" applyAlignment="1" applyProtection="1">
      <alignment horizontal="center" vertical="center"/>
    </xf>
    <xf numFmtId="0" fontId="0" fillId="0" borderId="0" xfId="0" applyFill="1" applyAlignment="1" applyProtection="1">
      <alignment vertical="center"/>
    </xf>
    <xf numFmtId="0" fontId="0" fillId="0" borderId="0" xfId="0" applyFill="1" applyBorder="1" applyAlignment="1" applyProtection="1">
      <alignment vertical="center"/>
    </xf>
    <xf numFmtId="167" fontId="10" fillId="0" borderId="5" xfId="3" applyNumberFormat="1" applyFont="1" applyFill="1" applyBorder="1" applyAlignment="1" applyProtection="1">
      <alignment horizontal="center" vertical="center"/>
    </xf>
    <xf numFmtId="0" fontId="8" fillId="0" borderId="0" xfId="0" applyFont="1" applyFill="1" applyAlignment="1" applyProtection="1">
      <alignment vertical="center"/>
    </xf>
    <xf numFmtId="0" fontId="13" fillId="0" borderId="0" xfId="0" applyFont="1" applyFill="1" applyAlignment="1" applyProtection="1">
      <alignment vertical="center"/>
    </xf>
    <xf numFmtId="0" fontId="14" fillId="0" borderId="5" xfId="0" applyFont="1" applyBorder="1" applyAlignment="1" applyProtection="1">
      <alignment horizontal="left" vertical="center"/>
    </xf>
    <xf numFmtId="0" fontId="9" fillId="0" borderId="0" xfId="0" applyFont="1" applyFill="1" applyBorder="1" applyAlignment="1" applyProtection="1">
      <alignment horizontal="left"/>
    </xf>
    <xf numFmtId="0" fontId="9" fillId="0" borderId="0" xfId="0" applyFont="1" applyFill="1" applyProtection="1"/>
    <xf numFmtId="0" fontId="10" fillId="0" borderId="0" xfId="0" applyFont="1" applyFill="1" applyProtection="1"/>
    <xf numFmtId="0" fontId="5" fillId="0" borderId="0" xfId="0" applyFont="1" applyFill="1" applyAlignment="1" applyProtection="1">
      <alignment horizontal="left"/>
    </xf>
    <xf numFmtId="0" fontId="0" fillId="0" borderId="0" xfId="0" applyFill="1" applyAlignment="1" applyProtection="1">
      <alignment horizontal="left"/>
    </xf>
    <xf numFmtId="0" fontId="0" fillId="0" borderId="0" xfId="0" applyProtection="1"/>
    <xf numFmtId="0" fontId="14" fillId="0" borderId="0" xfId="0" applyFont="1" applyFill="1" applyProtection="1"/>
    <xf numFmtId="0" fontId="10" fillId="0" borderId="0" xfId="0" applyFont="1" applyFill="1" applyAlignment="1" applyProtection="1">
      <alignment vertical="center"/>
    </xf>
    <xf numFmtId="0" fontId="13" fillId="6" borderId="5" xfId="0" applyFont="1" applyFill="1" applyBorder="1" applyAlignment="1" applyProtection="1">
      <alignment horizontal="center" vertical="center"/>
    </xf>
    <xf numFmtId="0" fontId="11" fillId="6" borderId="5" xfId="0" applyFont="1" applyFill="1" applyBorder="1" applyAlignment="1" applyProtection="1">
      <alignment horizontal="center" vertical="center"/>
    </xf>
    <xf numFmtId="0" fontId="10" fillId="7" borderId="2" xfId="0" applyFont="1" applyFill="1" applyBorder="1" applyAlignment="1" applyProtection="1">
      <alignment horizontal="center" vertical="center"/>
    </xf>
    <xf numFmtId="0" fontId="7" fillId="7" borderId="15" xfId="0" applyFont="1" applyFill="1" applyBorder="1" applyAlignment="1" applyProtection="1">
      <alignment horizontal="center" vertical="center"/>
    </xf>
    <xf numFmtId="0" fontId="7" fillId="7" borderId="16" xfId="0" applyFont="1" applyFill="1" applyBorder="1" applyAlignment="1" applyProtection="1">
      <alignment horizontal="center" vertical="center"/>
    </xf>
    <xf numFmtId="0" fontId="11" fillId="0" borderId="2"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166" fontId="10" fillId="0" borderId="17" xfId="0" applyNumberFormat="1"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165" fontId="10" fillId="0" borderId="14" xfId="0" applyNumberFormat="1" applyFont="1" applyFill="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7" borderId="11" xfId="0" applyFont="1" applyFill="1" applyBorder="1" applyAlignment="1" applyProtection="1">
      <alignment horizontal="center" vertical="center"/>
    </xf>
    <xf numFmtId="0" fontId="10" fillId="7" borderId="12" xfId="0" applyFont="1" applyFill="1" applyBorder="1" applyAlignment="1" applyProtection="1">
      <alignment horizontal="center" vertical="center" wrapText="1"/>
    </xf>
    <xf numFmtId="0" fontId="10" fillId="7" borderId="8" xfId="0" applyFont="1" applyFill="1" applyBorder="1" applyAlignment="1" applyProtection="1">
      <alignment vertical="center"/>
    </xf>
    <xf numFmtId="0" fontId="10" fillId="7" borderId="9" xfId="0" applyFont="1" applyFill="1" applyBorder="1" applyAlignment="1" applyProtection="1">
      <alignment vertical="center"/>
    </xf>
    <xf numFmtId="0" fontId="10" fillId="7" borderId="10" xfId="0" applyFont="1" applyFill="1" applyBorder="1" applyAlignment="1" applyProtection="1">
      <alignment horizontal="center" vertical="center"/>
    </xf>
    <xf numFmtId="9" fontId="10" fillId="7" borderId="0" xfId="4" applyFont="1" applyFill="1" applyAlignment="1" applyProtection="1"/>
    <xf numFmtId="0" fontId="10" fillId="7" borderId="0" xfId="0" applyFont="1" applyFill="1" applyBorder="1" applyAlignment="1" applyProtection="1">
      <alignment horizontal="left"/>
    </xf>
    <xf numFmtId="0" fontId="0" fillId="7" borderId="0" xfId="0" applyFill="1" applyProtection="1"/>
    <xf numFmtId="9" fontId="11" fillId="7" borderId="0" xfId="4" applyFont="1" applyFill="1" applyAlignment="1" applyProtection="1">
      <alignment horizontal="left"/>
    </xf>
    <xf numFmtId="0" fontId="22" fillId="7" borderId="1" xfId="1" applyFont="1" applyFill="1" applyBorder="1" applyAlignment="1" applyProtection="1">
      <alignment horizontal="center" vertical="center"/>
    </xf>
    <xf numFmtId="0" fontId="13" fillId="0" borderId="0" xfId="0" applyFont="1" applyProtection="1"/>
    <xf numFmtId="165" fontId="13" fillId="0" borderId="0" xfId="3" applyNumberFormat="1" applyFont="1" applyProtection="1"/>
    <xf numFmtId="0" fontId="7" fillId="0" borderId="0" xfId="0" applyFont="1" applyProtection="1"/>
    <xf numFmtId="165" fontId="7" fillId="0" borderId="0" xfId="3" applyNumberFormat="1" applyFont="1" applyProtection="1"/>
    <xf numFmtId="0" fontId="14" fillId="0" borderId="0" xfId="0" applyFont="1" applyFill="1" applyAlignment="1" applyProtection="1">
      <alignment vertical="center"/>
    </xf>
    <xf numFmtId="165" fontId="11" fillId="7" borderId="12" xfId="0" applyNumberFormat="1" applyFont="1" applyFill="1" applyBorder="1" applyAlignment="1" applyProtection="1">
      <alignment vertical="center"/>
    </xf>
    <xf numFmtId="0" fontId="11" fillId="7" borderId="11" xfId="0" applyFont="1" applyFill="1" applyBorder="1" applyAlignment="1" applyProtection="1">
      <alignment horizontal="center" vertical="center"/>
    </xf>
    <xf numFmtId="0" fontId="11" fillId="7" borderId="12" xfId="0" applyFont="1" applyFill="1" applyBorder="1" applyAlignment="1" applyProtection="1">
      <alignment horizontal="center" vertical="center"/>
    </xf>
    <xf numFmtId="0" fontId="10" fillId="7" borderId="12" xfId="0" applyFont="1" applyFill="1" applyBorder="1" applyAlignment="1" applyProtection="1">
      <alignment vertical="center"/>
    </xf>
    <xf numFmtId="165" fontId="18" fillId="4" borderId="0" xfId="3" applyNumberFormat="1" applyFont="1" applyFill="1" applyAlignment="1" applyProtection="1">
      <alignment horizontal="left" vertical="center"/>
    </xf>
    <xf numFmtId="0" fontId="0" fillId="7" borderId="0" xfId="0" applyFill="1"/>
    <xf numFmtId="0" fontId="0" fillId="37" borderId="0" xfId="0" applyFill="1"/>
    <xf numFmtId="0" fontId="0" fillId="37" borderId="0" xfId="0" applyFill="1" applyAlignment="1">
      <alignment horizontal="left"/>
    </xf>
    <xf numFmtId="0" fontId="0" fillId="37" borderId="0" xfId="0" applyFill="1" applyAlignment="1">
      <alignment horizontal="center"/>
    </xf>
    <xf numFmtId="0" fontId="0" fillId="37" borderId="0" xfId="0" applyFont="1" applyFill="1" applyAlignment="1">
      <alignment horizontal="center"/>
    </xf>
    <xf numFmtId="0" fontId="0" fillId="37" borderId="0" xfId="0" applyFont="1" applyFill="1" applyProtection="1"/>
    <xf numFmtId="9" fontId="0" fillId="37" borderId="0" xfId="0" applyNumberFormat="1" applyFill="1" applyAlignment="1">
      <alignment horizontal="center"/>
    </xf>
    <xf numFmtId="9" fontId="0" fillId="37" borderId="0" xfId="0" applyNumberFormat="1" applyFill="1"/>
    <xf numFmtId="0" fontId="37" fillId="37" borderId="0" xfId="35" applyFont="1" applyFill="1" applyBorder="1" applyAlignment="1">
      <alignment wrapText="1"/>
    </xf>
    <xf numFmtId="0" fontId="0" fillId="37" borderId="0" xfId="0" applyFont="1" applyFill="1" applyBorder="1" applyAlignment="1">
      <alignment vertical="center" wrapText="1"/>
    </xf>
    <xf numFmtId="0" fontId="7" fillId="7" borderId="0" xfId="0" applyFont="1" applyFill="1" applyAlignment="1">
      <alignment horizontal="left"/>
    </xf>
    <xf numFmtId="0" fontId="7" fillId="7" borderId="0" xfId="0" applyFont="1" applyFill="1" applyAlignment="1">
      <alignment horizontal="center" vertical="center" wrapText="1"/>
    </xf>
    <xf numFmtId="0" fontId="7" fillId="37" borderId="0" xfId="0" applyFont="1" applyFill="1"/>
    <xf numFmtId="0" fontId="7" fillId="37" borderId="0" xfId="0" applyFont="1" applyFill="1" applyAlignment="1">
      <alignment horizontal="center"/>
    </xf>
    <xf numFmtId="0" fontId="3" fillId="37" borderId="0" xfId="0" applyFont="1" applyFill="1"/>
    <xf numFmtId="165" fontId="10" fillId="7" borderId="14" xfId="0" applyNumberFormat="1" applyFont="1" applyFill="1" applyBorder="1" applyAlignment="1" applyProtection="1">
      <alignment vertical="center"/>
    </xf>
    <xf numFmtId="166" fontId="10" fillId="0" borderId="4" xfId="0" applyNumberFormat="1"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165" fontId="10" fillId="0" borderId="5" xfId="0" applyNumberFormat="1" applyFont="1" applyFill="1" applyBorder="1" applyAlignment="1" applyProtection="1">
      <alignment horizontal="center" vertical="center"/>
      <protection locked="0"/>
    </xf>
    <xf numFmtId="165" fontId="10" fillId="7" borderId="5" xfId="0" applyNumberFormat="1" applyFont="1" applyFill="1" applyBorder="1" applyAlignment="1" applyProtection="1">
      <alignment vertical="center"/>
    </xf>
    <xf numFmtId="0" fontId="10" fillId="0" borderId="5" xfId="0" applyFont="1" applyBorder="1" applyAlignment="1" applyProtection="1">
      <alignment horizontal="center" vertical="center"/>
      <protection locked="0"/>
    </xf>
    <xf numFmtId="166" fontId="10" fillId="0" borderId="6" xfId="0"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165" fontId="10" fillId="0" borderId="7" xfId="0" applyNumberFormat="1" applyFont="1" applyFill="1" applyBorder="1" applyAlignment="1" applyProtection="1">
      <alignment horizontal="center" vertical="center"/>
      <protection locked="0"/>
    </xf>
    <xf numFmtId="165" fontId="10" fillId="7" borderId="7" xfId="0" applyNumberFormat="1" applyFont="1" applyFill="1" applyBorder="1" applyAlignment="1" applyProtection="1">
      <alignment vertical="center"/>
    </xf>
    <xf numFmtId="0" fontId="10" fillId="0" borderId="7" xfId="0" applyFont="1" applyBorder="1" applyAlignment="1" applyProtection="1">
      <alignment horizontal="center" vertical="center"/>
      <protection locked="0"/>
    </xf>
    <xf numFmtId="165" fontId="10" fillId="7" borderId="5" xfId="0" applyNumberFormat="1" applyFont="1" applyFill="1" applyBorder="1" applyAlignment="1" applyProtection="1">
      <alignment horizontal="center" vertical="center"/>
    </xf>
    <xf numFmtId="0" fontId="21" fillId="7" borderId="21" xfId="1" applyFont="1" applyFill="1" applyBorder="1" applyAlignment="1" applyProtection="1">
      <alignment horizontal="center" vertical="center"/>
    </xf>
    <xf numFmtId="0" fontId="11" fillId="7" borderId="22" xfId="0" applyFont="1" applyFill="1" applyBorder="1" applyAlignment="1" applyProtection="1">
      <alignment horizontal="center" vertical="center"/>
    </xf>
    <xf numFmtId="0" fontId="11" fillId="7" borderId="23" xfId="0" applyFont="1" applyFill="1" applyBorder="1" applyAlignment="1" applyProtection="1">
      <alignment horizontal="center" vertical="center"/>
    </xf>
    <xf numFmtId="0" fontId="0" fillId="0" borderId="0" xfId="0" applyProtection="1"/>
    <xf numFmtId="0" fontId="13" fillId="0" borderId="0" xfId="0" applyFont="1" applyProtection="1"/>
    <xf numFmtId="0" fontId="22" fillId="7" borderId="21" xfId="1" applyFont="1" applyFill="1" applyBorder="1" applyAlignment="1" applyProtection="1">
      <alignment horizontal="center" vertical="center" wrapText="1" shrinkToFit="1"/>
    </xf>
    <xf numFmtId="0" fontId="22" fillId="7" borderId="22" xfId="1" applyFont="1" applyFill="1" applyBorder="1" applyAlignment="1" applyProtection="1">
      <alignment horizontal="center" vertical="center" wrapText="1" shrinkToFit="1"/>
    </xf>
    <xf numFmtId="0" fontId="22" fillId="7" borderId="23" xfId="1" applyFont="1" applyFill="1" applyBorder="1" applyAlignment="1" applyProtection="1">
      <alignment horizontal="center" vertical="center" wrapText="1" shrinkToFit="1"/>
    </xf>
    <xf numFmtId="0" fontId="22" fillId="7" borderId="21" xfId="1" applyFont="1" applyFill="1" applyBorder="1" applyAlignment="1" applyProtection="1">
      <alignment horizontal="center" vertical="center"/>
    </xf>
    <xf numFmtId="0" fontId="22" fillId="7" borderId="22" xfId="1" applyFont="1" applyFill="1" applyBorder="1" applyAlignment="1" applyProtection="1">
      <alignment horizontal="center" vertical="center"/>
    </xf>
    <xf numFmtId="0" fontId="22" fillId="7" borderId="23" xfId="1" applyFont="1" applyFill="1" applyBorder="1" applyAlignment="1" applyProtection="1">
      <alignment horizontal="center" vertical="center"/>
    </xf>
    <xf numFmtId="0" fontId="22" fillId="7" borderId="21" xfId="1" applyFont="1" applyFill="1" applyBorder="1" applyAlignment="1" applyProtection="1">
      <alignment horizontal="center" vertical="center" wrapText="1"/>
    </xf>
    <xf numFmtId="0" fontId="22" fillId="7" borderId="22" xfId="1" applyFont="1" applyFill="1" applyBorder="1" applyAlignment="1" applyProtection="1">
      <alignment horizontal="center" vertical="center" wrapText="1"/>
    </xf>
    <xf numFmtId="0" fontId="22" fillId="7" borderId="23" xfId="1" applyFont="1" applyFill="1" applyBorder="1" applyAlignment="1" applyProtection="1">
      <alignment horizontal="center" vertical="center" wrapText="1"/>
    </xf>
    <xf numFmtId="0" fontId="20" fillId="7" borderId="21" xfId="1" applyFont="1" applyFill="1" applyBorder="1" applyAlignment="1" applyProtection="1">
      <alignment horizontal="left" vertical="center"/>
    </xf>
    <xf numFmtId="0" fontId="20" fillId="7" borderId="23" xfId="1" applyFont="1" applyFill="1" applyBorder="1" applyAlignment="1" applyProtection="1">
      <alignment horizontal="left" vertical="center"/>
    </xf>
    <xf numFmtId="0" fontId="11" fillId="0" borderId="18" xfId="2" applyFont="1" applyFill="1" applyBorder="1" applyAlignment="1" applyProtection="1">
      <alignment horizontal="center" vertical="center"/>
      <protection locked="0"/>
    </xf>
    <xf numFmtId="0" fontId="11" fillId="0" borderId="20" xfId="2"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xf>
    <xf numFmtId="0" fontId="7" fillId="6" borderId="19" xfId="0" applyFont="1" applyFill="1" applyBorder="1" applyAlignment="1" applyProtection="1">
      <alignment horizontal="center" vertical="center"/>
    </xf>
    <xf numFmtId="0" fontId="7" fillId="6" borderId="20" xfId="0" applyFont="1" applyFill="1" applyBorder="1" applyAlignment="1" applyProtection="1">
      <alignment horizontal="center" vertical="center"/>
    </xf>
    <xf numFmtId="167" fontId="14" fillId="0" borderId="5" xfId="3" applyNumberFormat="1" applyFont="1" applyFill="1" applyBorder="1" applyAlignment="1" applyProtection="1">
      <alignment horizontal="center" vertical="center"/>
    </xf>
    <xf numFmtId="167" fontId="14" fillId="0" borderId="18" xfId="3" applyNumberFormat="1" applyFont="1" applyFill="1" applyBorder="1" applyAlignment="1" applyProtection="1">
      <alignment horizontal="center" vertical="center"/>
    </xf>
    <xf numFmtId="167" fontId="14" fillId="0" borderId="19" xfId="3" applyNumberFormat="1" applyFont="1" applyFill="1" applyBorder="1" applyAlignment="1" applyProtection="1">
      <alignment horizontal="center" vertical="center"/>
    </xf>
    <xf numFmtId="167" fontId="14" fillId="0" borderId="20" xfId="3" applyNumberFormat="1" applyFont="1" applyFill="1" applyBorder="1" applyAlignment="1" applyProtection="1">
      <alignment horizontal="center" vertical="center"/>
    </xf>
    <xf numFmtId="0" fontId="7" fillId="6" borderId="25" xfId="0" applyFont="1" applyFill="1" applyBorder="1" applyAlignment="1" applyProtection="1">
      <alignment horizontal="center" vertical="center"/>
    </xf>
    <xf numFmtId="0" fontId="7" fillId="6" borderId="26" xfId="0" applyFont="1" applyFill="1" applyBorder="1" applyAlignment="1" applyProtection="1">
      <alignment horizontal="center" vertical="center"/>
    </xf>
    <xf numFmtId="0" fontId="7" fillId="6" borderId="27" xfId="0" applyFont="1" applyFill="1" applyBorder="1" applyAlignment="1" applyProtection="1">
      <alignment horizontal="center" vertical="center"/>
    </xf>
    <xf numFmtId="0" fontId="14" fillId="0" borderId="18" xfId="3" applyNumberFormat="1" applyFont="1" applyFill="1" applyBorder="1" applyAlignment="1" applyProtection="1">
      <alignment horizontal="center" vertical="center"/>
    </xf>
    <xf numFmtId="0" fontId="14" fillId="0" borderId="19" xfId="3" applyNumberFormat="1" applyFont="1" applyFill="1" applyBorder="1" applyAlignment="1" applyProtection="1">
      <alignment horizontal="center" vertical="center"/>
    </xf>
    <xf numFmtId="0" fontId="14" fillId="0" borderId="20" xfId="3" applyNumberFormat="1" applyFont="1" applyFill="1" applyBorder="1" applyAlignment="1" applyProtection="1">
      <alignment horizontal="center" vertical="center"/>
    </xf>
    <xf numFmtId="0" fontId="13" fillId="6" borderId="18" xfId="0" applyFont="1" applyFill="1" applyBorder="1" applyAlignment="1" applyProtection="1">
      <alignment horizontal="center" vertical="center"/>
    </xf>
    <xf numFmtId="0" fontId="13" fillId="6" borderId="19" xfId="0" applyFont="1" applyFill="1" applyBorder="1" applyAlignment="1" applyProtection="1">
      <alignment horizontal="center" vertical="center"/>
    </xf>
    <xf numFmtId="0" fontId="13" fillId="6" borderId="20" xfId="0" applyFont="1" applyFill="1" applyBorder="1" applyAlignment="1" applyProtection="1">
      <alignment horizontal="center" vertical="center"/>
    </xf>
    <xf numFmtId="0" fontId="9" fillId="0" borderId="0" xfId="0" applyFont="1" applyFill="1" applyBorder="1" applyAlignment="1" applyProtection="1">
      <alignment horizontal="left"/>
    </xf>
    <xf numFmtId="0" fontId="12" fillId="6" borderId="28" xfId="0" applyFont="1" applyFill="1" applyBorder="1" applyAlignment="1" applyProtection="1">
      <alignment horizontal="center" vertical="center"/>
    </xf>
    <xf numFmtId="0" fontId="11" fillId="6" borderId="29" xfId="0" applyFont="1" applyFill="1" applyBorder="1" applyAlignment="1" applyProtection="1">
      <alignment horizontal="center" vertical="center"/>
    </xf>
    <xf numFmtId="0" fontId="11" fillId="6" borderId="30" xfId="0" applyFont="1" applyFill="1" applyBorder="1" applyAlignment="1" applyProtection="1">
      <alignment horizontal="center" vertical="center"/>
    </xf>
    <xf numFmtId="0" fontId="11" fillId="0" borderId="19" xfId="2" applyFont="1" applyFill="1" applyBorder="1" applyAlignment="1" applyProtection="1">
      <alignment horizontal="center" vertical="center"/>
      <protection locked="0"/>
    </xf>
    <xf numFmtId="0" fontId="10" fillId="0" borderId="5"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10" fillId="0" borderId="13" xfId="0" applyFont="1" applyFill="1" applyBorder="1" applyAlignment="1" applyProtection="1">
      <alignment horizontal="left" vertical="center"/>
      <protection locked="0"/>
    </xf>
    <xf numFmtId="0" fontId="11" fillId="0" borderId="9" xfId="0" applyFont="1" applyFill="1" applyBorder="1" applyAlignment="1" applyProtection="1">
      <alignment horizontal="center" vertical="center"/>
      <protection locked="0"/>
    </xf>
    <xf numFmtId="0" fontId="11" fillId="0" borderId="31" xfId="0"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protection locked="0"/>
    </xf>
    <xf numFmtId="0" fontId="10" fillId="7" borderId="38" xfId="0" applyFont="1" applyFill="1" applyBorder="1" applyAlignment="1" applyProtection="1">
      <alignment horizontal="left" vertical="center"/>
    </xf>
    <xf numFmtId="0" fontId="10" fillId="7" borderId="20" xfId="0" applyFont="1" applyFill="1" applyBorder="1" applyAlignment="1" applyProtection="1">
      <alignment horizontal="left" vertical="center"/>
    </xf>
    <xf numFmtId="0" fontId="12" fillId="6" borderId="33" xfId="0" applyFont="1" applyFill="1" applyBorder="1" applyAlignment="1" applyProtection="1">
      <alignment horizontal="center" vertical="center"/>
    </xf>
    <xf numFmtId="0" fontId="12" fillId="6" borderId="34" xfId="0" applyFont="1" applyFill="1" applyBorder="1" applyAlignment="1" applyProtection="1">
      <alignment horizontal="center" vertical="center"/>
    </xf>
    <xf numFmtId="0" fontId="12" fillId="6" borderId="35" xfId="0" applyFont="1" applyFill="1" applyBorder="1" applyAlignment="1" applyProtection="1">
      <alignment horizontal="center" vertical="center"/>
    </xf>
    <xf numFmtId="0" fontId="10" fillId="7" borderId="36" xfId="0" applyFont="1" applyFill="1" applyBorder="1" applyAlignment="1" applyProtection="1">
      <alignment horizontal="left" vertical="center" wrapText="1"/>
    </xf>
    <xf numFmtId="0" fontId="10" fillId="7" borderId="10" xfId="0" applyFont="1" applyFill="1" applyBorder="1" applyAlignment="1" applyProtection="1">
      <alignment horizontal="left" vertical="center" wrapText="1"/>
    </xf>
    <xf numFmtId="0" fontId="10" fillId="7" borderId="18" xfId="0" applyFont="1" applyFill="1" applyBorder="1" applyAlignment="1" applyProtection="1">
      <alignment horizontal="center" vertical="center"/>
    </xf>
    <xf numFmtId="0" fontId="10" fillId="7" borderId="20" xfId="0" applyFont="1" applyFill="1" applyBorder="1" applyAlignment="1" applyProtection="1">
      <alignment horizontal="center" vertical="center"/>
    </xf>
    <xf numFmtId="0" fontId="11" fillId="0" borderId="18"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10" fillId="7" borderId="4" xfId="0" applyFont="1" applyFill="1" applyBorder="1" applyAlignment="1" applyProtection="1">
      <alignment horizontal="left" vertical="center"/>
    </xf>
    <xf numFmtId="0" fontId="10" fillId="7" borderId="5" xfId="0" applyFont="1" applyFill="1" applyBorder="1" applyAlignment="1" applyProtection="1">
      <alignment horizontal="left" vertical="center"/>
    </xf>
    <xf numFmtId="0" fontId="42" fillId="6" borderId="0" xfId="0" applyFont="1" applyFill="1" applyAlignment="1">
      <alignment horizontal="center" vertical="center"/>
    </xf>
    <xf numFmtId="0" fontId="41" fillId="7" borderId="0" xfId="0" applyFont="1" applyFill="1" applyAlignment="1">
      <alignment horizontal="center" vertical="center"/>
    </xf>
  </cellXfs>
  <cellStyles count="47">
    <cellStyle name="20 % - Accent1" xfId="19" builtinId="30" customBuiltin="1"/>
    <cellStyle name="20 % - Accent2" xfId="22" builtinId="34" customBuiltin="1"/>
    <cellStyle name="20 % - Accent3" xfId="1" builtinId="38"/>
    <cellStyle name="20 % - Accent3 2" xfId="41" xr:uid="{1AC96B52-86F0-49E8-8C97-840E95FE0BAB}"/>
    <cellStyle name="20 % - Accent4" xfId="27" builtinId="42" customBuiltin="1"/>
    <cellStyle name="20 % - Accent5" xfId="30" builtinId="46" customBuiltin="1"/>
    <cellStyle name="20 % - Accent6" xfId="33" builtinId="50" customBuiltin="1"/>
    <cellStyle name="40 % - Accent1" xfId="20" builtinId="31" customBuiltin="1"/>
    <cellStyle name="40 % - Accent2" xfId="23" builtinId="35" customBuiltin="1"/>
    <cellStyle name="40 % - Accent3" xfId="25" builtinId="39" customBuiltin="1"/>
    <cellStyle name="40 % - Accent4" xfId="28" builtinId="43" customBuiltin="1"/>
    <cellStyle name="40 % - Accent5" xfId="31" builtinId="47" customBuiltin="1"/>
    <cellStyle name="40 % - Accent6" xfId="34" builtinId="51" customBuiltin="1"/>
    <cellStyle name="60 % - Accent1 2" xfId="39" xr:uid="{4FE7B0D3-87D5-48B8-A644-24E5877B2EC3}"/>
    <cellStyle name="60 % - Accent2 2" xfId="40" xr:uid="{44CE2850-0881-4268-A816-1C934F6E4C8B}"/>
    <cellStyle name="60 % - Accent3 2" xfId="42" xr:uid="{B186F8B3-3B5E-480D-A4C7-E59885CEC61A}"/>
    <cellStyle name="60 % - Accent4 2" xfId="43" xr:uid="{9A746006-FC07-4890-9628-25C6EDA01E8C}"/>
    <cellStyle name="60 % - Accent5 2" xfId="44" xr:uid="{4ABA49BB-BA01-4647-ABEE-83C863EB3ED4}"/>
    <cellStyle name="60 % - Accent6 2" xfId="45" xr:uid="{264A3050-D3F9-44CF-98D5-91444F54360E}"/>
    <cellStyle name="Accent1" xfId="18" builtinId="29" customBuiltin="1"/>
    <cellStyle name="Accent2" xfId="21" builtinId="33" customBuiltin="1"/>
    <cellStyle name="Accent3" xfId="24" builtinId="37" customBuiltin="1"/>
    <cellStyle name="Accent4" xfId="26" builtinId="41" customBuiltin="1"/>
    <cellStyle name="Accent5" xfId="29" builtinId="45" customBuiltin="1"/>
    <cellStyle name="Accent6" xfId="32" builtinId="49" customBuiltin="1"/>
    <cellStyle name="Avertissement" xfId="15" builtinId="11" customBuiltin="1"/>
    <cellStyle name="Calcul" xfId="2" builtinId="22" customBuiltin="1"/>
    <cellStyle name="Cellule liée" xfId="13" builtinId="24" customBuiltin="1"/>
    <cellStyle name="Entrée" xfId="11" builtinId="20" customBuiltin="1"/>
    <cellStyle name="Insatisfaisant" xfId="10" builtinId="27" customBuiltin="1"/>
    <cellStyle name="Lien hypertexte 2" xfId="46" xr:uid="{4D574356-8CBF-4848-B209-EFD8A79FA22D}"/>
    <cellStyle name="Monétaire" xfId="3" builtinId="4"/>
    <cellStyle name="Neutre 2" xfId="37" xr:uid="{EC6E7D47-18D3-43C3-AD58-C4A2FCCAE727}"/>
    <cellStyle name="Normal" xfId="0" builtinId="0"/>
    <cellStyle name="Normal 2" xfId="35" xr:uid="{7E024D83-7F6A-47D9-B085-0FFD6337665C}"/>
    <cellStyle name="Note 2" xfId="38" xr:uid="{9094AA67-A491-4787-9483-09218FD02D32}"/>
    <cellStyle name="Pourcentage" xfId="4" builtinId="5"/>
    <cellStyle name="Satisfaisant" xfId="9" builtinId="26" customBuiltin="1"/>
    <cellStyle name="Sortie" xfId="12" builtinId="21" customBuiltin="1"/>
    <cellStyle name="Texte explicatif" xfId="16" builtinId="53" customBuiltin="1"/>
    <cellStyle name="Titre 2" xfId="36" xr:uid="{8A087079-06D5-4860-9E75-BB23D530A68C}"/>
    <cellStyle name="Titre 1" xfId="5" builtinId="16" customBuiltin="1"/>
    <cellStyle name="Titre 2" xfId="6" builtinId="17" customBuiltin="1"/>
    <cellStyle name="Titre 3" xfId="7" builtinId="18" customBuiltin="1"/>
    <cellStyle name="Titre 4" xfId="8" builtinId="19" customBuiltin="1"/>
    <cellStyle name="Total" xfId="17" builtinId="25" customBuiltin="1"/>
    <cellStyle name="Vérification" xfId="14"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8FF-4C4B-81E5-D2785E1B92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8FF-4C4B-81E5-D2785E1B92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8FF-4C4B-81E5-D2785E1B92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8FF-4C4B-81E5-D2785E1B920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8FF-4C4B-81E5-D2785E1B920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8FF-4C4B-81E5-D2785E1B920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8FF-4C4B-81E5-D2785E1B920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8FF-4C4B-81E5-D2785E1B920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8FF-4C4B-81E5-D2785E1B920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8FF-4C4B-81E5-D2785E1B920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8FF-4C4B-81E5-D2785E1B9209}"/>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8FF-4C4B-81E5-D2785E1B9209}"/>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8FF-4C4B-81E5-D2785E1B9209}"/>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A8FF-4C4B-81E5-D2785E1B9209}"/>
              </c:ext>
            </c:extLst>
          </c:dPt>
          <c:cat>
            <c:strRef>
              <c:f>Récapitulatif!$A$88:$A$101</c:f>
              <c:strCache>
                <c:ptCount val="14"/>
                <c:pt idx="0">
                  <c:v>Réservation en direct</c:v>
                </c:pt>
                <c:pt idx="1">
                  <c:v>Abritel</c:v>
                </c:pt>
                <c:pt idx="2">
                  <c:v>AirBnB</c:v>
                </c:pt>
                <c:pt idx="3">
                  <c:v>Amivac</c:v>
                </c:pt>
                <c:pt idx="4">
                  <c:v>Booking</c:v>
                </c:pt>
                <c:pt idx="5">
                  <c:v>Cybevasion</c:v>
                </c:pt>
                <c:pt idx="6">
                  <c:v>Expedia</c:v>
                </c:pt>
                <c:pt idx="7">
                  <c:v>Gîtes de France</c:v>
                </c:pt>
                <c:pt idx="8">
                  <c:v>Greengo</c:v>
                </c:pt>
                <c:pt idx="9">
                  <c:v>Le Bon Coin</c:v>
                </c:pt>
                <c:pt idx="10">
                  <c:v>Sawdays</c:v>
                </c:pt>
                <c:pt idx="11">
                  <c:v>Seloger vacances</c:v>
                </c:pt>
                <c:pt idx="12">
                  <c:v>Sportihome</c:v>
                </c:pt>
                <c:pt idx="13">
                  <c:v>TripAdvisor</c:v>
                </c:pt>
              </c:strCache>
            </c:strRef>
          </c:cat>
          <c:val>
            <c:numRef>
              <c:f>Récapitulatif!$N$88:$N$101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A18-4527-9D47-5A6BB82C2C4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264483794753984"/>
          <c:y val="6.5291345812438589E-2"/>
          <c:w val="0.29534421222749369"/>
          <c:h val="0.869417021802182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2D050"/>
            </a:solidFill>
            <a:ln>
              <a:noFill/>
            </a:ln>
            <a:effectLst/>
          </c:spPr>
          <c:invertIfNegative val="0"/>
          <c:cat>
            <c:strRef>
              <c:f>Récapitulatif!$A$57:$A$68</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Récapitulatif!$B$57:$B$68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FE9-4546-A129-F98D15D4B0E0}"/>
            </c:ext>
          </c:extLst>
        </c:ser>
        <c:dLbls>
          <c:showLegendKey val="0"/>
          <c:showVal val="0"/>
          <c:showCatName val="0"/>
          <c:showSerName val="0"/>
          <c:showPercent val="0"/>
          <c:showBubbleSize val="0"/>
        </c:dLbls>
        <c:gapWidth val="219"/>
        <c:overlap val="-27"/>
        <c:axId val="1984572384"/>
        <c:axId val="1984569472"/>
      </c:barChart>
      <c:catAx>
        <c:axId val="1984572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984569472"/>
        <c:crosses val="autoZero"/>
        <c:auto val="1"/>
        <c:lblAlgn val="ctr"/>
        <c:lblOffset val="100"/>
        <c:noMultiLvlLbl val="0"/>
      </c:catAx>
      <c:valAx>
        <c:axId val="1984569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84572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2D050"/>
            </a:solidFill>
            <a:ln>
              <a:noFill/>
            </a:ln>
            <a:effectLst/>
          </c:spPr>
          <c:invertIfNegative val="0"/>
          <c:cat>
            <c:strRef>
              <c:f>Récapitulatif!$A$72:$A$83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Récapitulatif!$B$72:$B$83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CD9-48AF-BF2E-0E9CF3647BF1}"/>
            </c:ext>
          </c:extLst>
        </c:ser>
        <c:dLbls>
          <c:showLegendKey val="0"/>
          <c:showVal val="0"/>
          <c:showCatName val="0"/>
          <c:showSerName val="0"/>
          <c:showPercent val="0"/>
          <c:showBubbleSize val="0"/>
        </c:dLbls>
        <c:gapWidth val="219"/>
        <c:overlap val="-27"/>
        <c:axId val="2084585088"/>
        <c:axId val="2084583008"/>
      </c:barChart>
      <c:catAx>
        <c:axId val="2084585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084583008"/>
        <c:crosses val="autoZero"/>
        <c:auto val="1"/>
        <c:lblAlgn val="ctr"/>
        <c:lblOffset val="100"/>
        <c:noMultiLvlLbl val="0"/>
      </c:catAx>
      <c:valAx>
        <c:axId val="2084583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4585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B07350EA-2873-6E84-4CB4-995263227AF5}"/>
            </a:ext>
          </a:extLst>
        </xdr:cNvPr>
        <xdr:cNvSpPr/>
      </xdr:nvSpPr>
      <xdr:spPr>
        <a:xfrm>
          <a:off x="16859250" y="8205108"/>
          <a:ext cx="857250" cy="770870"/>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4" name="Croix 3">
          <a:extLst>
            <a:ext uri="{FF2B5EF4-FFF2-40B4-BE49-F238E27FC236}">
              <a16:creationId xmlns:a16="http://schemas.microsoft.com/office/drawing/2014/main" id="{E00EFD01-BB3E-91F1-9C78-4365C7944212}"/>
            </a:ext>
          </a:extLst>
        </xdr:cNvPr>
        <xdr:cNvSpPr/>
      </xdr:nvSpPr>
      <xdr:spPr>
        <a:xfrm rot="18854855">
          <a:off x="17879289" y="8421846"/>
          <a:ext cx="401481"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5" name="Rectangle : coins arrondis 4">
          <a:extLst>
            <a:ext uri="{FF2B5EF4-FFF2-40B4-BE49-F238E27FC236}">
              <a16:creationId xmlns:a16="http://schemas.microsoft.com/office/drawing/2014/main" id="{048C4F39-DC0B-671A-00B4-FB50B91A424F}"/>
            </a:ext>
          </a:extLst>
        </xdr:cNvPr>
        <xdr:cNvSpPr/>
      </xdr:nvSpPr>
      <xdr:spPr>
        <a:xfrm>
          <a:off x="18454006" y="8221437"/>
          <a:ext cx="1140277" cy="778292"/>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9" name="Rectangle : coins arrondis 8">
          <a:extLst>
            <a:ext uri="{FF2B5EF4-FFF2-40B4-BE49-F238E27FC236}">
              <a16:creationId xmlns:a16="http://schemas.microsoft.com/office/drawing/2014/main" id="{62B0AEA3-CA12-24A4-F74D-F9A7F1B26C41}"/>
            </a:ext>
          </a:extLst>
        </xdr:cNvPr>
        <xdr:cNvSpPr/>
      </xdr:nvSpPr>
      <xdr:spPr>
        <a:xfrm>
          <a:off x="20552228" y="8251372"/>
          <a:ext cx="2416628" cy="778292"/>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10" name="Est égal à 9">
          <a:extLst>
            <a:ext uri="{FF2B5EF4-FFF2-40B4-BE49-F238E27FC236}">
              <a16:creationId xmlns:a16="http://schemas.microsoft.com/office/drawing/2014/main" id="{88F87322-DD78-2843-DC34-2AF8FD61A587}"/>
            </a:ext>
          </a:extLst>
        </xdr:cNvPr>
        <xdr:cNvSpPr/>
      </xdr:nvSpPr>
      <xdr:spPr>
        <a:xfrm>
          <a:off x="23186570" y="8395607"/>
          <a:ext cx="585107" cy="585107"/>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11" name="Signe de division 10">
          <a:extLst>
            <a:ext uri="{FF2B5EF4-FFF2-40B4-BE49-F238E27FC236}">
              <a16:creationId xmlns:a16="http://schemas.microsoft.com/office/drawing/2014/main" id="{15B3F004-665B-0A31-3B48-82205CE1FCB3}"/>
            </a:ext>
          </a:extLst>
        </xdr:cNvPr>
        <xdr:cNvSpPr/>
      </xdr:nvSpPr>
      <xdr:spPr>
        <a:xfrm>
          <a:off x="19689536" y="8309643"/>
          <a:ext cx="721178" cy="698284"/>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12" name="Rectangle : coins arrondis 11">
          <a:extLst>
            <a:ext uri="{FF2B5EF4-FFF2-40B4-BE49-F238E27FC236}">
              <a16:creationId xmlns:a16="http://schemas.microsoft.com/office/drawing/2014/main" id="{DAF27166-3EA7-C7FD-1873-90E924AEE970}"/>
            </a:ext>
          </a:extLst>
        </xdr:cNvPr>
        <xdr:cNvSpPr/>
      </xdr:nvSpPr>
      <xdr:spPr>
        <a:xfrm>
          <a:off x="23951293" y="8289473"/>
          <a:ext cx="1657349" cy="778292"/>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13" name="Rectangle : coins arrondis 12">
          <a:extLst>
            <a:ext uri="{FF2B5EF4-FFF2-40B4-BE49-F238E27FC236}">
              <a16:creationId xmlns:a16="http://schemas.microsoft.com/office/drawing/2014/main" id="{7C7758F3-0EE8-5FDE-24F8-13BF12519551}"/>
            </a:ext>
          </a:extLst>
        </xdr:cNvPr>
        <xdr:cNvSpPr/>
      </xdr:nvSpPr>
      <xdr:spPr>
        <a:xfrm>
          <a:off x="16851086" y="9476016"/>
          <a:ext cx="1657349" cy="778292"/>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4" name="Croix 13">
          <a:extLst>
            <a:ext uri="{FF2B5EF4-FFF2-40B4-BE49-F238E27FC236}">
              <a16:creationId xmlns:a16="http://schemas.microsoft.com/office/drawing/2014/main" id="{CE5E11CE-89D9-A3CA-DA6D-6C7FB8CBFC86}"/>
            </a:ext>
          </a:extLst>
        </xdr:cNvPr>
        <xdr:cNvSpPr/>
      </xdr:nvSpPr>
      <xdr:spPr>
        <a:xfrm rot="18854855">
          <a:off x="18712047" y="9662816"/>
          <a:ext cx="401481"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5" name="Rectangle : coins arrondis 14">
          <a:extLst>
            <a:ext uri="{FF2B5EF4-FFF2-40B4-BE49-F238E27FC236}">
              <a16:creationId xmlns:a16="http://schemas.microsoft.com/office/drawing/2014/main" id="{C911F281-8689-CE4E-581B-4CA8615302F7}"/>
            </a:ext>
          </a:extLst>
        </xdr:cNvPr>
        <xdr:cNvSpPr/>
      </xdr:nvSpPr>
      <xdr:spPr>
        <a:xfrm>
          <a:off x="19275879" y="9465130"/>
          <a:ext cx="1657349" cy="778292"/>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6" name="Croix 15">
          <a:extLst>
            <a:ext uri="{FF2B5EF4-FFF2-40B4-BE49-F238E27FC236}">
              <a16:creationId xmlns:a16="http://schemas.microsoft.com/office/drawing/2014/main" id="{F73B64D3-A027-63CC-E23B-919FC9BAE693}"/>
            </a:ext>
          </a:extLst>
        </xdr:cNvPr>
        <xdr:cNvSpPr/>
      </xdr:nvSpPr>
      <xdr:spPr>
        <a:xfrm rot="18854855">
          <a:off x="21096018" y="9679145"/>
          <a:ext cx="401481"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7" name="Rectangle : coins arrondis 16">
          <a:extLst>
            <a:ext uri="{FF2B5EF4-FFF2-40B4-BE49-F238E27FC236}">
              <a16:creationId xmlns:a16="http://schemas.microsoft.com/office/drawing/2014/main" id="{4FEF8A78-B94D-D14E-0734-77B9196B8214}"/>
            </a:ext>
          </a:extLst>
        </xdr:cNvPr>
        <xdr:cNvSpPr/>
      </xdr:nvSpPr>
      <xdr:spPr>
        <a:xfrm>
          <a:off x="21659850" y="9481459"/>
          <a:ext cx="1657349" cy="778292"/>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8" name="Est égal à 17">
          <a:extLst>
            <a:ext uri="{FF2B5EF4-FFF2-40B4-BE49-F238E27FC236}">
              <a16:creationId xmlns:a16="http://schemas.microsoft.com/office/drawing/2014/main" id="{CF4ECEF3-3EE5-E2F7-1B8D-864B7886DE88}"/>
            </a:ext>
          </a:extLst>
        </xdr:cNvPr>
        <xdr:cNvSpPr/>
      </xdr:nvSpPr>
      <xdr:spPr>
        <a:xfrm>
          <a:off x="23515863" y="9595757"/>
          <a:ext cx="585107" cy="585107"/>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21" name="Rectangle : coins arrondis 20">
          <a:extLst>
            <a:ext uri="{FF2B5EF4-FFF2-40B4-BE49-F238E27FC236}">
              <a16:creationId xmlns:a16="http://schemas.microsoft.com/office/drawing/2014/main" id="{FF6FCE8A-F5ED-C148-89BE-FD734984D2D5}"/>
            </a:ext>
          </a:extLst>
        </xdr:cNvPr>
        <xdr:cNvSpPr/>
      </xdr:nvSpPr>
      <xdr:spPr>
        <a:xfrm>
          <a:off x="24294193" y="9476016"/>
          <a:ext cx="1695450" cy="778292"/>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22" name="Ellipse 21">
          <a:extLst>
            <a:ext uri="{FF2B5EF4-FFF2-40B4-BE49-F238E27FC236}">
              <a16:creationId xmlns:a16="http://schemas.microsoft.com/office/drawing/2014/main" id="{46C1BDE7-B978-5CEC-7909-7004972D064B}"/>
            </a:ext>
          </a:extLst>
        </xdr:cNvPr>
        <xdr:cNvSpPr/>
      </xdr:nvSpPr>
      <xdr:spPr>
        <a:xfrm>
          <a:off x="15852321" y="8382000"/>
          <a:ext cx="544286" cy="544286"/>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23" name="Ellipse 22">
          <a:extLst>
            <a:ext uri="{FF2B5EF4-FFF2-40B4-BE49-F238E27FC236}">
              <a16:creationId xmlns:a16="http://schemas.microsoft.com/office/drawing/2014/main" id="{FE421783-2AA1-DC36-0817-A704CC48B65B}"/>
            </a:ext>
          </a:extLst>
        </xdr:cNvPr>
        <xdr:cNvSpPr/>
      </xdr:nvSpPr>
      <xdr:spPr>
        <a:xfrm>
          <a:off x="15868649" y="9609364"/>
          <a:ext cx="544286" cy="544286"/>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A085DE9E-5662-4397-8133-4234A00C3EE5}"/>
            </a:ext>
          </a:extLst>
        </xdr:cNvPr>
        <xdr:cNvSpPr/>
      </xdr:nvSpPr>
      <xdr:spPr>
        <a:xfrm>
          <a:off x="17306925" y="8709933"/>
          <a:ext cx="8572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3" name="Croix 2">
          <a:extLst>
            <a:ext uri="{FF2B5EF4-FFF2-40B4-BE49-F238E27FC236}">
              <a16:creationId xmlns:a16="http://schemas.microsoft.com/office/drawing/2014/main" id="{4607E0AA-5485-4AD5-9BE4-C5274FF7FF25}"/>
            </a:ext>
          </a:extLst>
        </xdr:cNvPr>
        <xdr:cNvSpPr/>
      </xdr:nvSpPr>
      <xdr:spPr>
        <a:xfrm rot="18854855">
          <a:off x="18324243" y="8929392"/>
          <a:ext cx="406924"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4" name="Rectangle : coins arrondis 3">
          <a:extLst>
            <a:ext uri="{FF2B5EF4-FFF2-40B4-BE49-F238E27FC236}">
              <a16:creationId xmlns:a16="http://schemas.microsoft.com/office/drawing/2014/main" id="{5122A265-F484-4F14-B714-159A148FC1E0}"/>
            </a:ext>
          </a:extLst>
        </xdr:cNvPr>
        <xdr:cNvSpPr/>
      </xdr:nvSpPr>
      <xdr:spPr>
        <a:xfrm>
          <a:off x="18905763" y="8726262"/>
          <a:ext cx="1140277"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5" name="Rectangle : coins arrondis 4">
          <a:extLst>
            <a:ext uri="{FF2B5EF4-FFF2-40B4-BE49-F238E27FC236}">
              <a16:creationId xmlns:a16="http://schemas.microsoft.com/office/drawing/2014/main" id="{55A4AF1A-715E-44A2-AB61-564A1A35B71D}"/>
            </a:ext>
          </a:extLst>
        </xdr:cNvPr>
        <xdr:cNvSpPr/>
      </xdr:nvSpPr>
      <xdr:spPr>
        <a:xfrm>
          <a:off x="21003985" y="8756197"/>
          <a:ext cx="2416628"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6" name="Est égal à 5">
          <a:extLst>
            <a:ext uri="{FF2B5EF4-FFF2-40B4-BE49-F238E27FC236}">
              <a16:creationId xmlns:a16="http://schemas.microsoft.com/office/drawing/2014/main" id="{2DEBC0F8-2FF5-46A5-B7DE-CFD7227D3798}"/>
            </a:ext>
          </a:extLst>
        </xdr:cNvPr>
        <xdr:cNvSpPr/>
      </xdr:nvSpPr>
      <xdr:spPr>
        <a:xfrm>
          <a:off x="23639688" y="8900432"/>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7" name="Signe de division 6">
          <a:extLst>
            <a:ext uri="{FF2B5EF4-FFF2-40B4-BE49-F238E27FC236}">
              <a16:creationId xmlns:a16="http://schemas.microsoft.com/office/drawing/2014/main" id="{04964AB1-5D21-4104-AB4D-F0A763416C5B}"/>
            </a:ext>
          </a:extLst>
        </xdr:cNvPr>
        <xdr:cNvSpPr/>
      </xdr:nvSpPr>
      <xdr:spPr>
        <a:xfrm>
          <a:off x="20141293" y="8814468"/>
          <a:ext cx="721178" cy="706448"/>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8" name="Rectangle : coins arrondis 7">
          <a:extLst>
            <a:ext uri="{FF2B5EF4-FFF2-40B4-BE49-F238E27FC236}">
              <a16:creationId xmlns:a16="http://schemas.microsoft.com/office/drawing/2014/main" id="{F9F44473-A4D7-402D-88D9-731DFC6B710E}"/>
            </a:ext>
          </a:extLst>
        </xdr:cNvPr>
        <xdr:cNvSpPr/>
      </xdr:nvSpPr>
      <xdr:spPr>
        <a:xfrm>
          <a:off x="24404411" y="8794298"/>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9" name="Rectangle : coins arrondis 8">
          <a:extLst>
            <a:ext uri="{FF2B5EF4-FFF2-40B4-BE49-F238E27FC236}">
              <a16:creationId xmlns:a16="http://schemas.microsoft.com/office/drawing/2014/main" id="{5DB83F10-849A-4EB1-B4A0-801FE6B49AF3}"/>
            </a:ext>
          </a:extLst>
        </xdr:cNvPr>
        <xdr:cNvSpPr/>
      </xdr:nvSpPr>
      <xdr:spPr>
        <a:xfrm>
          <a:off x="17298761" y="9994448"/>
          <a:ext cx="1661431"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0" name="Croix 9">
          <a:extLst>
            <a:ext uri="{FF2B5EF4-FFF2-40B4-BE49-F238E27FC236}">
              <a16:creationId xmlns:a16="http://schemas.microsoft.com/office/drawing/2014/main" id="{8EA611DD-869F-4F14-B7D6-D06C39CCF9BE}"/>
            </a:ext>
          </a:extLst>
        </xdr:cNvPr>
        <xdr:cNvSpPr/>
      </xdr:nvSpPr>
      <xdr:spPr>
        <a:xfrm rot="18854855">
          <a:off x="19162444" y="10185330"/>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1" name="Rectangle : coins arrondis 10">
          <a:extLst>
            <a:ext uri="{FF2B5EF4-FFF2-40B4-BE49-F238E27FC236}">
              <a16:creationId xmlns:a16="http://schemas.microsoft.com/office/drawing/2014/main" id="{6589B61C-C106-4453-A6AF-C636DA5A36C3}"/>
            </a:ext>
          </a:extLst>
        </xdr:cNvPr>
        <xdr:cNvSpPr/>
      </xdr:nvSpPr>
      <xdr:spPr>
        <a:xfrm>
          <a:off x="19727636" y="9983562"/>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2" name="Croix 11">
          <a:extLst>
            <a:ext uri="{FF2B5EF4-FFF2-40B4-BE49-F238E27FC236}">
              <a16:creationId xmlns:a16="http://schemas.microsoft.com/office/drawing/2014/main" id="{4121BEBE-E256-4277-88A5-743592C48F86}"/>
            </a:ext>
          </a:extLst>
        </xdr:cNvPr>
        <xdr:cNvSpPr/>
      </xdr:nvSpPr>
      <xdr:spPr>
        <a:xfrm rot="18854855">
          <a:off x="21546415" y="10201659"/>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3" name="Rectangle : coins arrondis 12">
          <a:extLst>
            <a:ext uri="{FF2B5EF4-FFF2-40B4-BE49-F238E27FC236}">
              <a16:creationId xmlns:a16="http://schemas.microsoft.com/office/drawing/2014/main" id="{8E83A07F-5FFB-4F0C-83F2-7072239E14DF}"/>
            </a:ext>
          </a:extLst>
        </xdr:cNvPr>
        <xdr:cNvSpPr/>
      </xdr:nvSpPr>
      <xdr:spPr>
        <a:xfrm>
          <a:off x="22111607" y="9999891"/>
          <a:ext cx="165871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4" name="Est égal à 13">
          <a:extLst>
            <a:ext uri="{FF2B5EF4-FFF2-40B4-BE49-F238E27FC236}">
              <a16:creationId xmlns:a16="http://schemas.microsoft.com/office/drawing/2014/main" id="{C5732C02-378A-43A0-AEB8-993D89165DD1}"/>
            </a:ext>
          </a:extLst>
        </xdr:cNvPr>
        <xdr:cNvSpPr/>
      </xdr:nvSpPr>
      <xdr:spPr>
        <a:xfrm>
          <a:off x="23968981" y="10114189"/>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15" name="Rectangle : coins arrondis 14">
          <a:extLst>
            <a:ext uri="{FF2B5EF4-FFF2-40B4-BE49-F238E27FC236}">
              <a16:creationId xmlns:a16="http://schemas.microsoft.com/office/drawing/2014/main" id="{18854177-E3DB-4816-AFE5-35429412FF13}"/>
            </a:ext>
          </a:extLst>
        </xdr:cNvPr>
        <xdr:cNvSpPr/>
      </xdr:nvSpPr>
      <xdr:spPr>
        <a:xfrm>
          <a:off x="24747311" y="9994448"/>
          <a:ext cx="16954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16" name="Ellipse 15">
          <a:extLst>
            <a:ext uri="{FF2B5EF4-FFF2-40B4-BE49-F238E27FC236}">
              <a16:creationId xmlns:a16="http://schemas.microsoft.com/office/drawing/2014/main" id="{858FA688-1F72-4F7A-8B85-96E110F30804}"/>
            </a:ext>
          </a:extLst>
        </xdr:cNvPr>
        <xdr:cNvSpPr/>
      </xdr:nvSpPr>
      <xdr:spPr>
        <a:xfrm>
          <a:off x="16301357" y="8886825"/>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17" name="Ellipse 16">
          <a:extLst>
            <a:ext uri="{FF2B5EF4-FFF2-40B4-BE49-F238E27FC236}">
              <a16:creationId xmlns:a16="http://schemas.microsoft.com/office/drawing/2014/main" id="{DF189DFF-8DED-4A2F-A14C-78830CD75C23}"/>
            </a:ext>
          </a:extLst>
        </xdr:cNvPr>
        <xdr:cNvSpPr/>
      </xdr:nvSpPr>
      <xdr:spPr>
        <a:xfrm>
          <a:off x="16317685" y="10127796"/>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B51A105A-5E2A-4334-992F-DB64961C9327}"/>
            </a:ext>
          </a:extLst>
        </xdr:cNvPr>
        <xdr:cNvSpPr/>
      </xdr:nvSpPr>
      <xdr:spPr>
        <a:xfrm>
          <a:off x="17306925" y="8709933"/>
          <a:ext cx="8572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3" name="Croix 2">
          <a:extLst>
            <a:ext uri="{FF2B5EF4-FFF2-40B4-BE49-F238E27FC236}">
              <a16:creationId xmlns:a16="http://schemas.microsoft.com/office/drawing/2014/main" id="{793EBEBB-5214-4CF6-B9E3-F4096CA816AE}"/>
            </a:ext>
          </a:extLst>
        </xdr:cNvPr>
        <xdr:cNvSpPr/>
      </xdr:nvSpPr>
      <xdr:spPr>
        <a:xfrm rot="18854855">
          <a:off x="18324243" y="8929392"/>
          <a:ext cx="406924"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4" name="Rectangle : coins arrondis 3">
          <a:extLst>
            <a:ext uri="{FF2B5EF4-FFF2-40B4-BE49-F238E27FC236}">
              <a16:creationId xmlns:a16="http://schemas.microsoft.com/office/drawing/2014/main" id="{7D227E6C-CC7E-49CC-8C3C-7B8F41B427D3}"/>
            </a:ext>
          </a:extLst>
        </xdr:cNvPr>
        <xdr:cNvSpPr/>
      </xdr:nvSpPr>
      <xdr:spPr>
        <a:xfrm>
          <a:off x="18905763" y="8726262"/>
          <a:ext cx="1140277"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5" name="Rectangle : coins arrondis 4">
          <a:extLst>
            <a:ext uri="{FF2B5EF4-FFF2-40B4-BE49-F238E27FC236}">
              <a16:creationId xmlns:a16="http://schemas.microsoft.com/office/drawing/2014/main" id="{1D997E3B-6511-4871-B7F7-9B04AF9276D2}"/>
            </a:ext>
          </a:extLst>
        </xdr:cNvPr>
        <xdr:cNvSpPr/>
      </xdr:nvSpPr>
      <xdr:spPr>
        <a:xfrm>
          <a:off x="21003985" y="8756197"/>
          <a:ext cx="2416628"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6" name="Est égal à 5">
          <a:extLst>
            <a:ext uri="{FF2B5EF4-FFF2-40B4-BE49-F238E27FC236}">
              <a16:creationId xmlns:a16="http://schemas.microsoft.com/office/drawing/2014/main" id="{AD147397-66D9-408C-B891-6A7959FF2DD9}"/>
            </a:ext>
          </a:extLst>
        </xdr:cNvPr>
        <xdr:cNvSpPr/>
      </xdr:nvSpPr>
      <xdr:spPr>
        <a:xfrm>
          <a:off x="23639688" y="8900432"/>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7" name="Signe de division 6">
          <a:extLst>
            <a:ext uri="{FF2B5EF4-FFF2-40B4-BE49-F238E27FC236}">
              <a16:creationId xmlns:a16="http://schemas.microsoft.com/office/drawing/2014/main" id="{9DDCD739-2D16-4180-8154-D8F891E365E4}"/>
            </a:ext>
          </a:extLst>
        </xdr:cNvPr>
        <xdr:cNvSpPr/>
      </xdr:nvSpPr>
      <xdr:spPr>
        <a:xfrm>
          <a:off x="20141293" y="8814468"/>
          <a:ext cx="721178" cy="706448"/>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8" name="Rectangle : coins arrondis 7">
          <a:extLst>
            <a:ext uri="{FF2B5EF4-FFF2-40B4-BE49-F238E27FC236}">
              <a16:creationId xmlns:a16="http://schemas.microsoft.com/office/drawing/2014/main" id="{44A4BA73-3E10-4A96-8744-E55555ACB428}"/>
            </a:ext>
          </a:extLst>
        </xdr:cNvPr>
        <xdr:cNvSpPr/>
      </xdr:nvSpPr>
      <xdr:spPr>
        <a:xfrm>
          <a:off x="24404411" y="8794298"/>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9" name="Rectangle : coins arrondis 8">
          <a:extLst>
            <a:ext uri="{FF2B5EF4-FFF2-40B4-BE49-F238E27FC236}">
              <a16:creationId xmlns:a16="http://schemas.microsoft.com/office/drawing/2014/main" id="{DF3A969E-DAC6-4968-A97F-A120295BC09A}"/>
            </a:ext>
          </a:extLst>
        </xdr:cNvPr>
        <xdr:cNvSpPr/>
      </xdr:nvSpPr>
      <xdr:spPr>
        <a:xfrm>
          <a:off x="17298761" y="9994448"/>
          <a:ext cx="1661431"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0" name="Croix 9">
          <a:extLst>
            <a:ext uri="{FF2B5EF4-FFF2-40B4-BE49-F238E27FC236}">
              <a16:creationId xmlns:a16="http://schemas.microsoft.com/office/drawing/2014/main" id="{1FBE91F7-E258-4904-AFE6-8FCB320643FF}"/>
            </a:ext>
          </a:extLst>
        </xdr:cNvPr>
        <xdr:cNvSpPr/>
      </xdr:nvSpPr>
      <xdr:spPr>
        <a:xfrm rot="18854855">
          <a:off x="19162444" y="10185330"/>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1" name="Rectangle : coins arrondis 10">
          <a:extLst>
            <a:ext uri="{FF2B5EF4-FFF2-40B4-BE49-F238E27FC236}">
              <a16:creationId xmlns:a16="http://schemas.microsoft.com/office/drawing/2014/main" id="{8EC07DAB-0212-40CD-A45C-910E98EC352E}"/>
            </a:ext>
          </a:extLst>
        </xdr:cNvPr>
        <xdr:cNvSpPr/>
      </xdr:nvSpPr>
      <xdr:spPr>
        <a:xfrm>
          <a:off x="19727636" y="9983562"/>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2" name="Croix 11">
          <a:extLst>
            <a:ext uri="{FF2B5EF4-FFF2-40B4-BE49-F238E27FC236}">
              <a16:creationId xmlns:a16="http://schemas.microsoft.com/office/drawing/2014/main" id="{9744098C-AC1A-46CC-BCD7-2005596F2E7C}"/>
            </a:ext>
          </a:extLst>
        </xdr:cNvPr>
        <xdr:cNvSpPr/>
      </xdr:nvSpPr>
      <xdr:spPr>
        <a:xfrm rot="18854855">
          <a:off x="21546415" y="10201659"/>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3" name="Rectangle : coins arrondis 12">
          <a:extLst>
            <a:ext uri="{FF2B5EF4-FFF2-40B4-BE49-F238E27FC236}">
              <a16:creationId xmlns:a16="http://schemas.microsoft.com/office/drawing/2014/main" id="{EFE9B352-0D2F-4C22-AEC6-247E9E5BD043}"/>
            </a:ext>
          </a:extLst>
        </xdr:cNvPr>
        <xdr:cNvSpPr/>
      </xdr:nvSpPr>
      <xdr:spPr>
        <a:xfrm>
          <a:off x="22111607" y="9999891"/>
          <a:ext cx="165871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4" name="Est égal à 13">
          <a:extLst>
            <a:ext uri="{FF2B5EF4-FFF2-40B4-BE49-F238E27FC236}">
              <a16:creationId xmlns:a16="http://schemas.microsoft.com/office/drawing/2014/main" id="{44B6F824-0FED-4C35-B6BC-E931AEF01CB3}"/>
            </a:ext>
          </a:extLst>
        </xdr:cNvPr>
        <xdr:cNvSpPr/>
      </xdr:nvSpPr>
      <xdr:spPr>
        <a:xfrm>
          <a:off x="23968981" y="10114189"/>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15" name="Rectangle : coins arrondis 14">
          <a:extLst>
            <a:ext uri="{FF2B5EF4-FFF2-40B4-BE49-F238E27FC236}">
              <a16:creationId xmlns:a16="http://schemas.microsoft.com/office/drawing/2014/main" id="{5A988D97-9CF6-4C5F-9318-C3AF6A19DA97}"/>
            </a:ext>
          </a:extLst>
        </xdr:cNvPr>
        <xdr:cNvSpPr/>
      </xdr:nvSpPr>
      <xdr:spPr>
        <a:xfrm>
          <a:off x="24747311" y="9994448"/>
          <a:ext cx="16954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16" name="Ellipse 15">
          <a:extLst>
            <a:ext uri="{FF2B5EF4-FFF2-40B4-BE49-F238E27FC236}">
              <a16:creationId xmlns:a16="http://schemas.microsoft.com/office/drawing/2014/main" id="{A6444712-CC12-426F-95C2-25D07A33C48B}"/>
            </a:ext>
          </a:extLst>
        </xdr:cNvPr>
        <xdr:cNvSpPr/>
      </xdr:nvSpPr>
      <xdr:spPr>
        <a:xfrm>
          <a:off x="16301357" y="8886825"/>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17" name="Ellipse 16">
          <a:extLst>
            <a:ext uri="{FF2B5EF4-FFF2-40B4-BE49-F238E27FC236}">
              <a16:creationId xmlns:a16="http://schemas.microsoft.com/office/drawing/2014/main" id="{58BECC2E-A021-4E69-B401-21F195307687}"/>
            </a:ext>
          </a:extLst>
        </xdr:cNvPr>
        <xdr:cNvSpPr/>
      </xdr:nvSpPr>
      <xdr:spPr>
        <a:xfrm>
          <a:off x="16317685" y="10127796"/>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127AD8DA-944A-44BD-838A-79FA237E7682}"/>
            </a:ext>
          </a:extLst>
        </xdr:cNvPr>
        <xdr:cNvSpPr/>
      </xdr:nvSpPr>
      <xdr:spPr>
        <a:xfrm>
          <a:off x="17306925" y="8709933"/>
          <a:ext cx="8572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3" name="Croix 2">
          <a:extLst>
            <a:ext uri="{FF2B5EF4-FFF2-40B4-BE49-F238E27FC236}">
              <a16:creationId xmlns:a16="http://schemas.microsoft.com/office/drawing/2014/main" id="{DC52A553-A301-42A0-9AFD-4096D6F478A4}"/>
            </a:ext>
          </a:extLst>
        </xdr:cNvPr>
        <xdr:cNvSpPr/>
      </xdr:nvSpPr>
      <xdr:spPr>
        <a:xfrm rot="18854855">
          <a:off x="18324243" y="8929392"/>
          <a:ext cx="406924"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4" name="Rectangle : coins arrondis 3">
          <a:extLst>
            <a:ext uri="{FF2B5EF4-FFF2-40B4-BE49-F238E27FC236}">
              <a16:creationId xmlns:a16="http://schemas.microsoft.com/office/drawing/2014/main" id="{7AAC0C3C-7AC9-4DF3-8CEB-FA9008816B1B}"/>
            </a:ext>
          </a:extLst>
        </xdr:cNvPr>
        <xdr:cNvSpPr/>
      </xdr:nvSpPr>
      <xdr:spPr>
        <a:xfrm>
          <a:off x="18905763" y="8726262"/>
          <a:ext cx="1140277"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5" name="Rectangle : coins arrondis 4">
          <a:extLst>
            <a:ext uri="{FF2B5EF4-FFF2-40B4-BE49-F238E27FC236}">
              <a16:creationId xmlns:a16="http://schemas.microsoft.com/office/drawing/2014/main" id="{90819D8F-5C48-471E-BEB1-61D2F87AE336}"/>
            </a:ext>
          </a:extLst>
        </xdr:cNvPr>
        <xdr:cNvSpPr/>
      </xdr:nvSpPr>
      <xdr:spPr>
        <a:xfrm>
          <a:off x="21003985" y="8756197"/>
          <a:ext cx="2416628"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6" name="Est égal à 5">
          <a:extLst>
            <a:ext uri="{FF2B5EF4-FFF2-40B4-BE49-F238E27FC236}">
              <a16:creationId xmlns:a16="http://schemas.microsoft.com/office/drawing/2014/main" id="{B48E97E8-D88F-485F-8476-84233FA54FE7}"/>
            </a:ext>
          </a:extLst>
        </xdr:cNvPr>
        <xdr:cNvSpPr/>
      </xdr:nvSpPr>
      <xdr:spPr>
        <a:xfrm>
          <a:off x="23639688" y="8900432"/>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7" name="Signe de division 6">
          <a:extLst>
            <a:ext uri="{FF2B5EF4-FFF2-40B4-BE49-F238E27FC236}">
              <a16:creationId xmlns:a16="http://schemas.microsoft.com/office/drawing/2014/main" id="{793934C1-1F49-497F-9889-7C520CBFB20A}"/>
            </a:ext>
          </a:extLst>
        </xdr:cNvPr>
        <xdr:cNvSpPr/>
      </xdr:nvSpPr>
      <xdr:spPr>
        <a:xfrm>
          <a:off x="20141293" y="8814468"/>
          <a:ext cx="721178" cy="706448"/>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8" name="Rectangle : coins arrondis 7">
          <a:extLst>
            <a:ext uri="{FF2B5EF4-FFF2-40B4-BE49-F238E27FC236}">
              <a16:creationId xmlns:a16="http://schemas.microsoft.com/office/drawing/2014/main" id="{B8D672D9-65BF-4A21-A20A-D2179BD050F1}"/>
            </a:ext>
          </a:extLst>
        </xdr:cNvPr>
        <xdr:cNvSpPr/>
      </xdr:nvSpPr>
      <xdr:spPr>
        <a:xfrm>
          <a:off x="24404411" y="8794298"/>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9" name="Rectangle : coins arrondis 8">
          <a:extLst>
            <a:ext uri="{FF2B5EF4-FFF2-40B4-BE49-F238E27FC236}">
              <a16:creationId xmlns:a16="http://schemas.microsoft.com/office/drawing/2014/main" id="{718779AE-1D7A-449E-8D52-C5FAEDAB6EAE}"/>
            </a:ext>
          </a:extLst>
        </xdr:cNvPr>
        <xdr:cNvSpPr/>
      </xdr:nvSpPr>
      <xdr:spPr>
        <a:xfrm>
          <a:off x="17298761" y="9994448"/>
          <a:ext cx="1661431"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0" name="Croix 9">
          <a:extLst>
            <a:ext uri="{FF2B5EF4-FFF2-40B4-BE49-F238E27FC236}">
              <a16:creationId xmlns:a16="http://schemas.microsoft.com/office/drawing/2014/main" id="{E8EC63F6-2688-4DE3-9EF5-C813F77655A9}"/>
            </a:ext>
          </a:extLst>
        </xdr:cNvPr>
        <xdr:cNvSpPr/>
      </xdr:nvSpPr>
      <xdr:spPr>
        <a:xfrm rot="18854855">
          <a:off x="19162444" y="10185330"/>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1" name="Rectangle : coins arrondis 10">
          <a:extLst>
            <a:ext uri="{FF2B5EF4-FFF2-40B4-BE49-F238E27FC236}">
              <a16:creationId xmlns:a16="http://schemas.microsoft.com/office/drawing/2014/main" id="{3DB203AB-B1A6-4169-9920-11DE3B8513F1}"/>
            </a:ext>
          </a:extLst>
        </xdr:cNvPr>
        <xdr:cNvSpPr/>
      </xdr:nvSpPr>
      <xdr:spPr>
        <a:xfrm>
          <a:off x="19727636" y="9983562"/>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2" name="Croix 11">
          <a:extLst>
            <a:ext uri="{FF2B5EF4-FFF2-40B4-BE49-F238E27FC236}">
              <a16:creationId xmlns:a16="http://schemas.microsoft.com/office/drawing/2014/main" id="{72C60F2E-8368-4E1C-AE72-4393658258FD}"/>
            </a:ext>
          </a:extLst>
        </xdr:cNvPr>
        <xdr:cNvSpPr/>
      </xdr:nvSpPr>
      <xdr:spPr>
        <a:xfrm rot="18854855">
          <a:off x="21546415" y="10201659"/>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3" name="Rectangle : coins arrondis 12">
          <a:extLst>
            <a:ext uri="{FF2B5EF4-FFF2-40B4-BE49-F238E27FC236}">
              <a16:creationId xmlns:a16="http://schemas.microsoft.com/office/drawing/2014/main" id="{DCBF1B5E-61A7-4170-8D32-529EE30B662B}"/>
            </a:ext>
          </a:extLst>
        </xdr:cNvPr>
        <xdr:cNvSpPr/>
      </xdr:nvSpPr>
      <xdr:spPr>
        <a:xfrm>
          <a:off x="22111607" y="9999891"/>
          <a:ext cx="165871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4" name="Est égal à 13">
          <a:extLst>
            <a:ext uri="{FF2B5EF4-FFF2-40B4-BE49-F238E27FC236}">
              <a16:creationId xmlns:a16="http://schemas.microsoft.com/office/drawing/2014/main" id="{7B1FE3AB-0049-4D0D-B5CB-448BAD43872C}"/>
            </a:ext>
          </a:extLst>
        </xdr:cNvPr>
        <xdr:cNvSpPr/>
      </xdr:nvSpPr>
      <xdr:spPr>
        <a:xfrm>
          <a:off x="23968981" y="10114189"/>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15" name="Rectangle : coins arrondis 14">
          <a:extLst>
            <a:ext uri="{FF2B5EF4-FFF2-40B4-BE49-F238E27FC236}">
              <a16:creationId xmlns:a16="http://schemas.microsoft.com/office/drawing/2014/main" id="{F98C62CA-6271-4E1C-9569-DB7169668208}"/>
            </a:ext>
          </a:extLst>
        </xdr:cNvPr>
        <xdr:cNvSpPr/>
      </xdr:nvSpPr>
      <xdr:spPr>
        <a:xfrm>
          <a:off x="24747311" y="9994448"/>
          <a:ext cx="16954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16" name="Ellipse 15">
          <a:extLst>
            <a:ext uri="{FF2B5EF4-FFF2-40B4-BE49-F238E27FC236}">
              <a16:creationId xmlns:a16="http://schemas.microsoft.com/office/drawing/2014/main" id="{1C879B98-CFEA-452B-AFAA-E845E5C1DE62}"/>
            </a:ext>
          </a:extLst>
        </xdr:cNvPr>
        <xdr:cNvSpPr/>
      </xdr:nvSpPr>
      <xdr:spPr>
        <a:xfrm>
          <a:off x="16301357" y="8886825"/>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17" name="Ellipse 16">
          <a:extLst>
            <a:ext uri="{FF2B5EF4-FFF2-40B4-BE49-F238E27FC236}">
              <a16:creationId xmlns:a16="http://schemas.microsoft.com/office/drawing/2014/main" id="{CACFB127-3C9E-41C6-9333-71C7497EB0DD}"/>
            </a:ext>
          </a:extLst>
        </xdr:cNvPr>
        <xdr:cNvSpPr/>
      </xdr:nvSpPr>
      <xdr:spPr>
        <a:xfrm>
          <a:off x="16317685" y="10127796"/>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65553</xdr:colOff>
      <xdr:row>28</xdr:row>
      <xdr:rowOff>62751</xdr:rowOff>
    </xdr:from>
    <xdr:to>
      <xdr:col>7</xdr:col>
      <xdr:colOff>1131793</xdr:colOff>
      <xdr:row>50</xdr:row>
      <xdr:rowOff>100853</xdr:rowOff>
    </xdr:to>
    <xdr:graphicFrame macro="">
      <xdr:nvGraphicFramePr>
        <xdr:cNvPr id="11" name="Graphique 10">
          <a:extLst>
            <a:ext uri="{FF2B5EF4-FFF2-40B4-BE49-F238E27FC236}">
              <a16:creationId xmlns:a16="http://schemas.microsoft.com/office/drawing/2014/main" id="{4BC2F142-DC6B-130C-DC00-309F20A6D7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85164</xdr:rowOff>
    </xdr:from>
    <xdr:to>
      <xdr:col>6</xdr:col>
      <xdr:colOff>11205</xdr:colOff>
      <xdr:row>24</xdr:row>
      <xdr:rowOff>100853</xdr:rowOff>
    </xdr:to>
    <xdr:graphicFrame macro="">
      <xdr:nvGraphicFramePr>
        <xdr:cNvPr id="15" name="Graphique 14">
          <a:extLst>
            <a:ext uri="{FF2B5EF4-FFF2-40B4-BE49-F238E27FC236}">
              <a16:creationId xmlns:a16="http://schemas.microsoft.com/office/drawing/2014/main" id="{3AC3038C-DAAF-BE0E-C20C-0AF80F5281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6</xdr:row>
      <xdr:rowOff>96370</xdr:rowOff>
    </xdr:from>
    <xdr:to>
      <xdr:col>15</xdr:col>
      <xdr:colOff>280146</xdr:colOff>
      <xdr:row>24</xdr:row>
      <xdr:rowOff>112059</xdr:rowOff>
    </xdr:to>
    <xdr:graphicFrame macro="">
      <xdr:nvGraphicFramePr>
        <xdr:cNvPr id="16" name="Graphique 15">
          <a:extLst>
            <a:ext uri="{FF2B5EF4-FFF2-40B4-BE49-F238E27FC236}">
              <a16:creationId xmlns:a16="http://schemas.microsoft.com/office/drawing/2014/main" id="{33396E18-D23A-9D28-1D51-ECD5B6FBF4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7E751475-BBE8-4B61-9904-EA9C45722324}"/>
            </a:ext>
          </a:extLst>
        </xdr:cNvPr>
        <xdr:cNvSpPr/>
      </xdr:nvSpPr>
      <xdr:spPr>
        <a:xfrm>
          <a:off x="17306925" y="8709933"/>
          <a:ext cx="8572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3" name="Croix 2">
          <a:extLst>
            <a:ext uri="{FF2B5EF4-FFF2-40B4-BE49-F238E27FC236}">
              <a16:creationId xmlns:a16="http://schemas.microsoft.com/office/drawing/2014/main" id="{18DA9D86-064B-4018-9044-82BC8AE22671}"/>
            </a:ext>
          </a:extLst>
        </xdr:cNvPr>
        <xdr:cNvSpPr/>
      </xdr:nvSpPr>
      <xdr:spPr>
        <a:xfrm rot="18854855">
          <a:off x="18324243" y="8929392"/>
          <a:ext cx="406924"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4" name="Rectangle : coins arrondis 3">
          <a:extLst>
            <a:ext uri="{FF2B5EF4-FFF2-40B4-BE49-F238E27FC236}">
              <a16:creationId xmlns:a16="http://schemas.microsoft.com/office/drawing/2014/main" id="{8CDE7E78-EA02-497F-9B00-F65E2BDD2979}"/>
            </a:ext>
          </a:extLst>
        </xdr:cNvPr>
        <xdr:cNvSpPr/>
      </xdr:nvSpPr>
      <xdr:spPr>
        <a:xfrm>
          <a:off x="18905763" y="8726262"/>
          <a:ext cx="1140277"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5" name="Rectangle : coins arrondis 4">
          <a:extLst>
            <a:ext uri="{FF2B5EF4-FFF2-40B4-BE49-F238E27FC236}">
              <a16:creationId xmlns:a16="http://schemas.microsoft.com/office/drawing/2014/main" id="{46398F17-21CB-4FB2-8F1F-539DA03C97D4}"/>
            </a:ext>
          </a:extLst>
        </xdr:cNvPr>
        <xdr:cNvSpPr/>
      </xdr:nvSpPr>
      <xdr:spPr>
        <a:xfrm>
          <a:off x="21003985" y="8756197"/>
          <a:ext cx="2416628"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6" name="Est égal à 5">
          <a:extLst>
            <a:ext uri="{FF2B5EF4-FFF2-40B4-BE49-F238E27FC236}">
              <a16:creationId xmlns:a16="http://schemas.microsoft.com/office/drawing/2014/main" id="{2252EA36-356D-4D18-8D89-BB4E685312DF}"/>
            </a:ext>
          </a:extLst>
        </xdr:cNvPr>
        <xdr:cNvSpPr/>
      </xdr:nvSpPr>
      <xdr:spPr>
        <a:xfrm>
          <a:off x="23639688" y="8900432"/>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7" name="Signe de division 6">
          <a:extLst>
            <a:ext uri="{FF2B5EF4-FFF2-40B4-BE49-F238E27FC236}">
              <a16:creationId xmlns:a16="http://schemas.microsoft.com/office/drawing/2014/main" id="{66D9D1DE-7045-4933-9807-6525DC71F54F}"/>
            </a:ext>
          </a:extLst>
        </xdr:cNvPr>
        <xdr:cNvSpPr/>
      </xdr:nvSpPr>
      <xdr:spPr>
        <a:xfrm>
          <a:off x="20141293" y="8814468"/>
          <a:ext cx="721178" cy="706448"/>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8" name="Rectangle : coins arrondis 7">
          <a:extLst>
            <a:ext uri="{FF2B5EF4-FFF2-40B4-BE49-F238E27FC236}">
              <a16:creationId xmlns:a16="http://schemas.microsoft.com/office/drawing/2014/main" id="{876CA2DF-0BAC-44F4-B599-90C268B297DD}"/>
            </a:ext>
          </a:extLst>
        </xdr:cNvPr>
        <xdr:cNvSpPr/>
      </xdr:nvSpPr>
      <xdr:spPr>
        <a:xfrm>
          <a:off x="24404411" y="8794298"/>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9" name="Rectangle : coins arrondis 8">
          <a:extLst>
            <a:ext uri="{FF2B5EF4-FFF2-40B4-BE49-F238E27FC236}">
              <a16:creationId xmlns:a16="http://schemas.microsoft.com/office/drawing/2014/main" id="{7735C8D2-EEA1-4938-BD21-E1FB61FB611B}"/>
            </a:ext>
          </a:extLst>
        </xdr:cNvPr>
        <xdr:cNvSpPr/>
      </xdr:nvSpPr>
      <xdr:spPr>
        <a:xfrm>
          <a:off x="17298761" y="9994448"/>
          <a:ext cx="1661431"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0" name="Croix 9">
          <a:extLst>
            <a:ext uri="{FF2B5EF4-FFF2-40B4-BE49-F238E27FC236}">
              <a16:creationId xmlns:a16="http://schemas.microsoft.com/office/drawing/2014/main" id="{489F99B6-EDB9-4E9F-B5C1-E171E670B216}"/>
            </a:ext>
          </a:extLst>
        </xdr:cNvPr>
        <xdr:cNvSpPr/>
      </xdr:nvSpPr>
      <xdr:spPr>
        <a:xfrm rot="18854855">
          <a:off x="19162444" y="10185330"/>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1" name="Rectangle : coins arrondis 10">
          <a:extLst>
            <a:ext uri="{FF2B5EF4-FFF2-40B4-BE49-F238E27FC236}">
              <a16:creationId xmlns:a16="http://schemas.microsoft.com/office/drawing/2014/main" id="{E3300D1C-4790-45F0-B365-73006306164A}"/>
            </a:ext>
          </a:extLst>
        </xdr:cNvPr>
        <xdr:cNvSpPr/>
      </xdr:nvSpPr>
      <xdr:spPr>
        <a:xfrm>
          <a:off x="19727636" y="9983562"/>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2" name="Croix 11">
          <a:extLst>
            <a:ext uri="{FF2B5EF4-FFF2-40B4-BE49-F238E27FC236}">
              <a16:creationId xmlns:a16="http://schemas.microsoft.com/office/drawing/2014/main" id="{31B776E3-651E-4B66-A0B8-231AEF472093}"/>
            </a:ext>
          </a:extLst>
        </xdr:cNvPr>
        <xdr:cNvSpPr/>
      </xdr:nvSpPr>
      <xdr:spPr>
        <a:xfrm rot="18854855">
          <a:off x="21546415" y="10201659"/>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3" name="Rectangle : coins arrondis 12">
          <a:extLst>
            <a:ext uri="{FF2B5EF4-FFF2-40B4-BE49-F238E27FC236}">
              <a16:creationId xmlns:a16="http://schemas.microsoft.com/office/drawing/2014/main" id="{E9C03727-21BE-4564-97AC-07E868000EDA}"/>
            </a:ext>
          </a:extLst>
        </xdr:cNvPr>
        <xdr:cNvSpPr/>
      </xdr:nvSpPr>
      <xdr:spPr>
        <a:xfrm>
          <a:off x="22111607" y="9999891"/>
          <a:ext cx="165871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4" name="Est égal à 13">
          <a:extLst>
            <a:ext uri="{FF2B5EF4-FFF2-40B4-BE49-F238E27FC236}">
              <a16:creationId xmlns:a16="http://schemas.microsoft.com/office/drawing/2014/main" id="{2D7FF9DB-DF46-4323-A362-443009CE673A}"/>
            </a:ext>
          </a:extLst>
        </xdr:cNvPr>
        <xdr:cNvSpPr/>
      </xdr:nvSpPr>
      <xdr:spPr>
        <a:xfrm>
          <a:off x="23968981" y="10114189"/>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15" name="Rectangle : coins arrondis 14">
          <a:extLst>
            <a:ext uri="{FF2B5EF4-FFF2-40B4-BE49-F238E27FC236}">
              <a16:creationId xmlns:a16="http://schemas.microsoft.com/office/drawing/2014/main" id="{965AF677-8717-4F88-A589-A20C031FF728}"/>
            </a:ext>
          </a:extLst>
        </xdr:cNvPr>
        <xdr:cNvSpPr/>
      </xdr:nvSpPr>
      <xdr:spPr>
        <a:xfrm>
          <a:off x="24747311" y="9994448"/>
          <a:ext cx="16954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16" name="Ellipse 15">
          <a:extLst>
            <a:ext uri="{FF2B5EF4-FFF2-40B4-BE49-F238E27FC236}">
              <a16:creationId xmlns:a16="http://schemas.microsoft.com/office/drawing/2014/main" id="{5CB63885-1C80-4420-ABFB-AE87027ADECB}"/>
            </a:ext>
          </a:extLst>
        </xdr:cNvPr>
        <xdr:cNvSpPr/>
      </xdr:nvSpPr>
      <xdr:spPr>
        <a:xfrm>
          <a:off x="16301357" y="8886825"/>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17" name="Ellipse 16">
          <a:extLst>
            <a:ext uri="{FF2B5EF4-FFF2-40B4-BE49-F238E27FC236}">
              <a16:creationId xmlns:a16="http://schemas.microsoft.com/office/drawing/2014/main" id="{6BDEC6C1-504A-4607-88AA-6C7035CFB645}"/>
            </a:ext>
          </a:extLst>
        </xdr:cNvPr>
        <xdr:cNvSpPr/>
      </xdr:nvSpPr>
      <xdr:spPr>
        <a:xfrm>
          <a:off x="16317685" y="10127796"/>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6C343AB6-7080-4D7D-862F-EEE38FABB1BD}"/>
            </a:ext>
          </a:extLst>
        </xdr:cNvPr>
        <xdr:cNvSpPr/>
      </xdr:nvSpPr>
      <xdr:spPr>
        <a:xfrm>
          <a:off x="17306925" y="8709933"/>
          <a:ext cx="8572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3" name="Croix 2">
          <a:extLst>
            <a:ext uri="{FF2B5EF4-FFF2-40B4-BE49-F238E27FC236}">
              <a16:creationId xmlns:a16="http://schemas.microsoft.com/office/drawing/2014/main" id="{F9B35408-8AAE-46A8-9FDA-6CB6CC407F97}"/>
            </a:ext>
          </a:extLst>
        </xdr:cNvPr>
        <xdr:cNvSpPr/>
      </xdr:nvSpPr>
      <xdr:spPr>
        <a:xfrm rot="18854855">
          <a:off x="18324243" y="8929392"/>
          <a:ext cx="406924"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4" name="Rectangle : coins arrondis 3">
          <a:extLst>
            <a:ext uri="{FF2B5EF4-FFF2-40B4-BE49-F238E27FC236}">
              <a16:creationId xmlns:a16="http://schemas.microsoft.com/office/drawing/2014/main" id="{570F25B7-A1F4-40F5-85D6-7F3067444338}"/>
            </a:ext>
          </a:extLst>
        </xdr:cNvPr>
        <xdr:cNvSpPr/>
      </xdr:nvSpPr>
      <xdr:spPr>
        <a:xfrm>
          <a:off x="18905763" y="8726262"/>
          <a:ext cx="1140277"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5" name="Rectangle : coins arrondis 4">
          <a:extLst>
            <a:ext uri="{FF2B5EF4-FFF2-40B4-BE49-F238E27FC236}">
              <a16:creationId xmlns:a16="http://schemas.microsoft.com/office/drawing/2014/main" id="{839281BB-8F7A-47DD-A059-493F91F450D8}"/>
            </a:ext>
          </a:extLst>
        </xdr:cNvPr>
        <xdr:cNvSpPr/>
      </xdr:nvSpPr>
      <xdr:spPr>
        <a:xfrm>
          <a:off x="21003985" y="8756197"/>
          <a:ext cx="2416628"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6" name="Est égal à 5">
          <a:extLst>
            <a:ext uri="{FF2B5EF4-FFF2-40B4-BE49-F238E27FC236}">
              <a16:creationId xmlns:a16="http://schemas.microsoft.com/office/drawing/2014/main" id="{721D8D47-FC9D-4282-9A53-48C11C541247}"/>
            </a:ext>
          </a:extLst>
        </xdr:cNvPr>
        <xdr:cNvSpPr/>
      </xdr:nvSpPr>
      <xdr:spPr>
        <a:xfrm>
          <a:off x="23639688" y="8900432"/>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7" name="Signe de division 6">
          <a:extLst>
            <a:ext uri="{FF2B5EF4-FFF2-40B4-BE49-F238E27FC236}">
              <a16:creationId xmlns:a16="http://schemas.microsoft.com/office/drawing/2014/main" id="{532C8941-0FC1-409E-AA1A-293B6278D091}"/>
            </a:ext>
          </a:extLst>
        </xdr:cNvPr>
        <xdr:cNvSpPr/>
      </xdr:nvSpPr>
      <xdr:spPr>
        <a:xfrm>
          <a:off x="20141293" y="8814468"/>
          <a:ext cx="721178" cy="706448"/>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8" name="Rectangle : coins arrondis 7">
          <a:extLst>
            <a:ext uri="{FF2B5EF4-FFF2-40B4-BE49-F238E27FC236}">
              <a16:creationId xmlns:a16="http://schemas.microsoft.com/office/drawing/2014/main" id="{117CAE47-3BEA-4C8F-9F68-DA4551FBD93C}"/>
            </a:ext>
          </a:extLst>
        </xdr:cNvPr>
        <xdr:cNvSpPr/>
      </xdr:nvSpPr>
      <xdr:spPr>
        <a:xfrm>
          <a:off x="24404411" y="8794298"/>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9" name="Rectangle : coins arrondis 8">
          <a:extLst>
            <a:ext uri="{FF2B5EF4-FFF2-40B4-BE49-F238E27FC236}">
              <a16:creationId xmlns:a16="http://schemas.microsoft.com/office/drawing/2014/main" id="{3C323C6E-311E-415E-9821-1BAEDE8DE6E2}"/>
            </a:ext>
          </a:extLst>
        </xdr:cNvPr>
        <xdr:cNvSpPr/>
      </xdr:nvSpPr>
      <xdr:spPr>
        <a:xfrm>
          <a:off x="17298761" y="9994448"/>
          <a:ext cx="1661431"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0" name="Croix 9">
          <a:extLst>
            <a:ext uri="{FF2B5EF4-FFF2-40B4-BE49-F238E27FC236}">
              <a16:creationId xmlns:a16="http://schemas.microsoft.com/office/drawing/2014/main" id="{01C3FE6D-FE94-4C1A-AE6D-B29915DE0D90}"/>
            </a:ext>
          </a:extLst>
        </xdr:cNvPr>
        <xdr:cNvSpPr/>
      </xdr:nvSpPr>
      <xdr:spPr>
        <a:xfrm rot="18854855">
          <a:off x="19162444" y="10185330"/>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1" name="Rectangle : coins arrondis 10">
          <a:extLst>
            <a:ext uri="{FF2B5EF4-FFF2-40B4-BE49-F238E27FC236}">
              <a16:creationId xmlns:a16="http://schemas.microsoft.com/office/drawing/2014/main" id="{F3E7D9FA-7B3B-48BD-BE12-BD690020172B}"/>
            </a:ext>
          </a:extLst>
        </xdr:cNvPr>
        <xdr:cNvSpPr/>
      </xdr:nvSpPr>
      <xdr:spPr>
        <a:xfrm>
          <a:off x="19727636" y="9983562"/>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2" name="Croix 11">
          <a:extLst>
            <a:ext uri="{FF2B5EF4-FFF2-40B4-BE49-F238E27FC236}">
              <a16:creationId xmlns:a16="http://schemas.microsoft.com/office/drawing/2014/main" id="{E23FA631-2050-42D5-AE01-0F4A8F6BFE31}"/>
            </a:ext>
          </a:extLst>
        </xdr:cNvPr>
        <xdr:cNvSpPr/>
      </xdr:nvSpPr>
      <xdr:spPr>
        <a:xfrm rot="18854855">
          <a:off x="21546415" y="10201659"/>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3" name="Rectangle : coins arrondis 12">
          <a:extLst>
            <a:ext uri="{FF2B5EF4-FFF2-40B4-BE49-F238E27FC236}">
              <a16:creationId xmlns:a16="http://schemas.microsoft.com/office/drawing/2014/main" id="{B35A9C66-315D-451C-969F-2665DBE68D60}"/>
            </a:ext>
          </a:extLst>
        </xdr:cNvPr>
        <xdr:cNvSpPr/>
      </xdr:nvSpPr>
      <xdr:spPr>
        <a:xfrm>
          <a:off x="22111607" y="9999891"/>
          <a:ext cx="165871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4" name="Est égal à 13">
          <a:extLst>
            <a:ext uri="{FF2B5EF4-FFF2-40B4-BE49-F238E27FC236}">
              <a16:creationId xmlns:a16="http://schemas.microsoft.com/office/drawing/2014/main" id="{36789DE2-A4D7-4FCF-8D95-DFEAE4A9F230}"/>
            </a:ext>
          </a:extLst>
        </xdr:cNvPr>
        <xdr:cNvSpPr/>
      </xdr:nvSpPr>
      <xdr:spPr>
        <a:xfrm>
          <a:off x="23968981" y="10114189"/>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15" name="Rectangle : coins arrondis 14">
          <a:extLst>
            <a:ext uri="{FF2B5EF4-FFF2-40B4-BE49-F238E27FC236}">
              <a16:creationId xmlns:a16="http://schemas.microsoft.com/office/drawing/2014/main" id="{EF4DC3E8-D7E6-4A7B-8590-C36886DE0A45}"/>
            </a:ext>
          </a:extLst>
        </xdr:cNvPr>
        <xdr:cNvSpPr/>
      </xdr:nvSpPr>
      <xdr:spPr>
        <a:xfrm>
          <a:off x="24747311" y="9994448"/>
          <a:ext cx="16954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16" name="Ellipse 15">
          <a:extLst>
            <a:ext uri="{FF2B5EF4-FFF2-40B4-BE49-F238E27FC236}">
              <a16:creationId xmlns:a16="http://schemas.microsoft.com/office/drawing/2014/main" id="{75C39D03-5944-4E3A-90C5-88ECDEB1B539}"/>
            </a:ext>
          </a:extLst>
        </xdr:cNvPr>
        <xdr:cNvSpPr/>
      </xdr:nvSpPr>
      <xdr:spPr>
        <a:xfrm>
          <a:off x="16301357" y="8886825"/>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17" name="Ellipse 16">
          <a:extLst>
            <a:ext uri="{FF2B5EF4-FFF2-40B4-BE49-F238E27FC236}">
              <a16:creationId xmlns:a16="http://schemas.microsoft.com/office/drawing/2014/main" id="{9C919DED-395A-4249-9E8E-19B0FFBF1948}"/>
            </a:ext>
          </a:extLst>
        </xdr:cNvPr>
        <xdr:cNvSpPr/>
      </xdr:nvSpPr>
      <xdr:spPr>
        <a:xfrm>
          <a:off x="16317685" y="10127796"/>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63E082CE-AAE2-4D0D-BB7A-2325B9515DF2}"/>
            </a:ext>
          </a:extLst>
        </xdr:cNvPr>
        <xdr:cNvSpPr/>
      </xdr:nvSpPr>
      <xdr:spPr>
        <a:xfrm>
          <a:off x="17306925" y="8709933"/>
          <a:ext cx="8572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3" name="Croix 2">
          <a:extLst>
            <a:ext uri="{FF2B5EF4-FFF2-40B4-BE49-F238E27FC236}">
              <a16:creationId xmlns:a16="http://schemas.microsoft.com/office/drawing/2014/main" id="{C79AC817-E72A-4247-BF35-89C4784B7EA3}"/>
            </a:ext>
          </a:extLst>
        </xdr:cNvPr>
        <xdr:cNvSpPr/>
      </xdr:nvSpPr>
      <xdr:spPr>
        <a:xfrm rot="18854855">
          <a:off x="18324243" y="8929392"/>
          <a:ext cx="406924"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4" name="Rectangle : coins arrondis 3">
          <a:extLst>
            <a:ext uri="{FF2B5EF4-FFF2-40B4-BE49-F238E27FC236}">
              <a16:creationId xmlns:a16="http://schemas.microsoft.com/office/drawing/2014/main" id="{2A6E552F-D863-48EF-88FD-5ABF7A6AAC79}"/>
            </a:ext>
          </a:extLst>
        </xdr:cNvPr>
        <xdr:cNvSpPr/>
      </xdr:nvSpPr>
      <xdr:spPr>
        <a:xfrm>
          <a:off x="18905763" y="8726262"/>
          <a:ext cx="1140277"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5" name="Rectangle : coins arrondis 4">
          <a:extLst>
            <a:ext uri="{FF2B5EF4-FFF2-40B4-BE49-F238E27FC236}">
              <a16:creationId xmlns:a16="http://schemas.microsoft.com/office/drawing/2014/main" id="{DD639F80-056D-46FA-AEF5-F3046C3B3D69}"/>
            </a:ext>
          </a:extLst>
        </xdr:cNvPr>
        <xdr:cNvSpPr/>
      </xdr:nvSpPr>
      <xdr:spPr>
        <a:xfrm>
          <a:off x="21003985" y="8756197"/>
          <a:ext cx="2416628"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6" name="Est égal à 5">
          <a:extLst>
            <a:ext uri="{FF2B5EF4-FFF2-40B4-BE49-F238E27FC236}">
              <a16:creationId xmlns:a16="http://schemas.microsoft.com/office/drawing/2014/main" id="{AF98729A-30DC-4D6E-ADDF-7D39E99913F9}"/>
            </a:ext>
          </a:extLst>
        </xdr:cNvPr>
        <xdr:cNvSpPr/>
      </xdr:nvSpPr>
      <xdr:spPr>
        <a:xfrm>
          <a:off x="23639688" y="8900432"/>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7" name="Signe de division 6">
          <a:extLst>
            <a:ext uri="{FF2B5EF4-FFF2-40B4-BE49-F238E27FC236}">
              <a16:creationId xmlns:a16="http://schemas.microsoft.com/office/drawing/2014/main" id="{D2E156D6-93B5-427E-8F8C-689C08889399}"/>
            </a:ext>
          </a:extLst>
        </xdr:cNvPr>
        <xdr:cNvSpPr/>
      </xdr:nvSpPr>
      <xdr:spPr>
        <a:xfrm>
          <a:off x="20141293" y="8814468"/>
          <a:ext cx="721178" cy="706448"/>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8" name="Rectangle : coins arrondis 7">
          <a:extLst>
            <a:ext uri="{FF2B5EF4-FFF2-40B4-BE49-F238E27FC236}">
              <a16:creationId xmlns:a16="http://schemas.microsoft.com/office/drawing/2014/main" id="{2B2CAE29-1C66-49C9-A3D1-BA7370DBCD5C}"/>
            </a:ext>
          </a:extLst>
        </xdr:cNvPr>
        <xdr:cNvSpPr/>
      </xdr:nvSpPr>
      <xdr:spPr>
        <a:xfrm>
          <a:off x="24404411" y="8794298"/>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9" name="Rectangle : coins arrondis 8">
          <a:extLst>
            <a:ext uri="{FF2B5EF4-FFF2-40B4-BE49-F238E27FC236}">
              <a16:creationId xmlns:a16="http://schemas.microsoft.com/office/drawing/2014/main" id="{EA5996D3-D0A1-4B90-9B57-472DF41D957D}"/>
            </a:ext>
          </a:extLst>
        </xdr:cNvPr>
        <xdr:cNvSpPr/>
      </xdr:nvSpPr>
      <xdr:spPr>
        <a:xfrm>
          <a:off x="17298761" y="9994448"/>
          <a:ext cx="1661431"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0" name="Croix 9">
          <a:extLst>
            <a:ext uri="{FF2B5EF4-FFF2-40B4-BE49-F238E27FC236}">
              <a16:creationId xmlns:a16="http://schemas.microsoft.com/office/drawing/2014/main" id="{B4FEF1A8-3CC2-4B35-8F4E-BC693591C771}"/>
            </a:ext>
          </a:extLst>
        </xdr:cNvPr>
        <xdr:cNvSpPr/>
      </xdr:nvSpPr>
      <xdr:spPr>
        <a:xfrm rot="18854855">
          <a:off x="19162444" y="10185330"/>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1" name="Rectangle : coins arrondis 10">
          <a:extLst>
            <a:ext uri="{FF2B5EF4-FFF2-40B4-BE49-F238E27FC236}">
              <a16:creationId xmlns:a16="http://schemas.microsoft.com/office/drawing/2014/main" id="{52F5C79F-DE46-4630-AEA4-433888EA0683}"/>
            </a:ext>
          </a:extLst>
        </xdr:cNvPr>
        <xdr:cNvSpPr/>
      </xdr:nvSpPr>
      <xdr:spPr>
        <a:xfrm>
          <a:off x="19727636" y="9983562"/>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2" name="Croix 11">
          <a:extLst>
            <a:ext uri="{FF2B5EF4-FFF2-40B4-BE49-F238E27FC236}">
              <a16:creationId xmlns:a16="http://schemas.microsoft.com/office/drawing/2014/main" id="{8ACFDBC5-BF72-4F5B-8EBA-D05789A884C1}"/>
            </a:ext>
          </a:extLst>
        </xdr:cNvPr>
        <xdr:cNvSpPr/>
      </xdr:nvSpPr>
      <xdr:spPr>
        <a:xfrm rot="18854855">
          <a:off x="21546415" y="10201659"/>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3" name="Rectangle : coins arrondis 12">
          <a:extLst>
            <a:ext uri="{FF2B5EF4-FFF2-40B4-BE49-F238E27FC236}">
              <a16:creationId xmlns:a16="http://schemas.microsoft.com/office/drawing/2014/main" id="{F54EC729-4EC5-467F-AF68-62F4ADFB06B0}"/>
            </a:ext>
          </a:extLst>
        </xdr:cNvPr>
        <xdr:cNvSpPr/>
      </xdr:nvSpPr>
      <xdr:spPr>
        <a:xfrm>
          <a:off x="22111607" y="9999891"/>
          <a:ext cx="165871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4" name="Est égal à 13">
          <a:extLst>
            <a:ext uri="{FF2B5EF4-FFF2-40B4-BE49-F238E27FC236}">
              <a16:creationId xmlns:a16="http://schemas.microsoft.com/office/drawing/2014/main" id="{20B0D208-F02B-4B48-95AD-4C78C8E313EA}"/>
            </a:ext>
          </a:extLst>
        </xdr:cNvPr>
        <xdr:cNvSpPr/>
      </xdr:nvSpPr>
      <xdr:spPr>
        <a:xfrm>
          <a:off x="23968981" y="10114189"/>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15" name="Rectangle : coins arrondis 14">
          <a:extLst>
            <a:ext uri="{FF2B5EF4-FFF2-40B4-BE49-F238E27FC236}">
              <a16:creationId xmlns:a16="http://schemas.microsoft.com/office/drawing/2014/main" id="{CF07FB14-B515-4CAA-A121-0D32ADE9CE23}"/>
            </a:ext>
          </a:extLst>
        </xdr:cNvPr>
        <xdr:cNvSpPr/>
      </xdr:nvSpPr>
      <xdr:spPr>
        <a:xfrm>
          <a:off x="24747311" y="9994448"/>
          <a:ext cx="16954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16" name="Ellipse 15">
          <a:extLst>
            <a:ext uri="{FF2B5EF4-FFF2-40B4-BE49-F238E27FC236}">
              <a16:creationId xmlns:a16="http://schemas.microsoft.com/office/drawing/2014/main" id="{CA82088D-17C3-403B-88DA-C33091D3EDB3}"/>
            </a:ext>
          </a:extLst>
        </xdr:cNvPr>
        <xdr:cNvSpPr/>
      </xdr:nvSpPr>
      <xdr:spPr>
        <a:xfrm>
          <a:off x="16301357" y="8886825"/>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17" name="Ellipse 16">
          <a:extLst>
            <a:ext uri="{FF2B5EF4-FFF2-40B4-BE49-F238E27FC236}">
              <a16:creationId xmlns:a16="http://schemas.microsoft.com/office/drawing/2014/main" id="{836EFB8C-8DD0-40EC-A0D2-B92387357B91}"/>
            </a:ext>
          </a:extLst>
        </xdr:cNvPr>
        <xdr:cNvSpPr/>
      </xdr:nvSpPr>
      <xdr:spPr>
        <a:xfrm>
          <a:off x="16317685" y="10127796"/>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25D8A5BB-B06F-477F-9780-098BD495ED90}"/>
            </a:ext>
          </a:extLst>
        </xdr:cNvPr>
        <xdr:cNvSpPr/>
      </xdr:nvSpPr>
      <xdr:spPr>
        <a:xfrm>
          <a:off x="17306925" y="8709933"/>
          <a:ext cx="8572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3" name="Croix 2">
          <a:extLst>
            <a:ext uri="{FF2B5EF4-FFF2-40B4-BE49-F238E27FC236}">
              <a16:creationId xmlns:a16="http://schemas.microsoft.com/office/drawing/2014/main" id="{285F9B1D-A288-4970-8D1B-887C1D5B3F9C}"/>
            </a:ext>
          </a:extLst>
        </xdr:cNvPr>
        <xdr:cNvSpPr/>
      </xdr:nvSpPr>
      <xdr:spPr>
        <a:xfrm rot="18854855">
          <a:off x="18324243" y="8929392"/>
          <a:ext cx="406924"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4" name="Rectangle : coins arrondis 3">
          <a:extLst>
            <a:ext uri="{FF2B5EF4-FFF2-40B4-BE49-F238E27FC236}">
              <a16:creationId xmlns:a16="http://schemas.microsoft.com/office/drawing/2014/main" id="{AB6BAA8F-34EE-4248-8729-4506414743A1}"/>
            </a:ext>
          </a:extLst>
        </xdr:cNvPr>
        <xdr:cNvSpPr/>
      </xdr:nvSpPr>
      <xdr:spPr>
        <a:xfrm>
          <a:off x="18905763" y="8726262"/>
          <a:ext cx="1140277"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5" name="Rectangle : coins arrondis 4">
          <a:extLst>
            <a:ext uri="{FF2B5EF4-FFF2-40B4-BE49-F238E27FC236}">
              <a16:creationId xmlns:a16="http://schemas.microsoft.com/office/drawing/2014/main" id="{FF2ACFF3-D693-428C-9CC4-06E0B535A998}"/>
            </a:ext>
          </a:extLst>
        </xdr:cNvPr>
        <xdr:cNvSpPr/>
      </xdr:nvSpPr>
      <xdr:spPr>
        <a:xfrm>
          <a:off x="21003985" y="8756197"/>
          <a:ext cx="2416628"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6" name="Est égal à 5">
          <a:extLst>
            <a:ext uri="{FF2B5EF4-FFF2-40B4-BE49-F238E27FC236}">
              <a16:creationId xmlns:a16="http://schemas.microsoft.com/office/drawing/2014/main" id="{0631DADB-4CAF-405D-970A-C16240414743}"/>
            </a:ext>
          </a:extLst>
        </xdr:cNvPr>
        <xdr:cNvSpPr/>
      </xdr:nvSpPr>
      <xdr:spPr>
        <a:xfrm>
          <a:off x="23639688" y="8900432"/>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7" name="Signe de division 6">
          <a:extLst>
            <a:ext uri="{FF2B5EF4-FFF2-40B4-BE49-F238E27FC236}">
              <a16:creationId xmlns:a16="http://schemas.microsoft.com/office/drawing/2014/main" id="{A8F15B90-0C24-4898-AFE2-D883F27AD985}"/>
            </a:ext>
          </a:extLst>
        </xdr:cNvPr>
        <xdr:cNvSpPr/>
      </xdr:nvSpPr>
      <xdr:spPr>
        <a:xfrm>
          <a:off x="20141293" y="8814468"/>
          <a:ext cx="721178" cy="706448"/>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8" name="Rectangle : coins arrondis 7">
          <a:extLst>
            <a:ext uri="{FF2B5EF4-FFF2-40B4-BE49-F238E27FC236}">
              <a16:creationId xmlns:a16="http://schemas.microsoft.com/office/drawing/2014/main" id="{C90187C6-65D5-4DC8-B298-9A8E7FBCC92C}"/>
            </a:ext>
          </a:extLst>
        </xdr:cNvPr>
        <xdr:cNvSpPr/>
      </xdr:nvSpPr>
      <xdr:spPr>
        <a:xfrm>
          <a:off x="24404411" y="8794298"/>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9" name="Rectangle : coins arrondis 8">
          <a:extLst>
            <a:ext uri="{FF2B5EF4-FFF2-40B4-BE49-F238E27FC236}">
              <a16:creationId xmlns:a16="http://schemas.microsoft.com/office/drawing/2014/main" id="{0CC5BBF0-4038-427A-8554-A14DEC6617F6}"/>
            </a:ext>
          </a:extLst>
        </xdr:cNvPr>
        <xdr:cNvSpPr/>
      </xdr:nvSpPr>
      <xdr:spPr>
        <a:xfrm>
          <a:off x="17298761" y="9994448"/>
          <a:ext cx="1661431"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0" name="Croix 9">
          <a:extLst>
            <a:ext uri="{FF2B5EF4-FFF2-40B4-BE49-F238E27FC236}">
              <a16:creationId xmlns:a16="http://schemas.microsoft.com/office/drawing/2014/main" id="{E7649A8B-DF47-42DC-BAD6-CD38CFC5F64D}"/>
            </a:ext>
          </a:extLst>
        </xdr:cNvPr>
        <xdr:cNvSpPr/>
      </xdr:nvSpPr>
      <xdr:spPr>
        <a:xfrm rot="18854855">
          <a:off x="19162444" y="10185330"/>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1" name="Rectangle : coins arrondis 10">
          <a:extLst>
            <a:ext uri="{FF2B5EF4-FFF2-40B4-BE49-F238E27FC236}">
              <a16:creationId xmlns:a16="http://schemas.microsoft.com/office/drawing/2014/main" id="{D9D832CF-505C-4B22-9110-BA71444987AC}"/>
            </a:ext>
          </a:extLst>
        </xdr:cNvPr>
        <xdr:cNvSpPr/>
      </xdr:nvSpPr>
      <xdr:spPr>
        <a:xfrm>
          <a:off x="19727636" y="9983562"/>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2" name="Croix 11">
          <a:extLst>
            <a:ext uri="{FF2B5EF4-FFF2-40B4-BE49-F238E27FC236}">
              <a16:creationId xmlns:a16="http://schemas.microsoft.com/office/drawing/2014/main" id="{ED41E96E-8191-46F2-9B49-B96D578D2F81}"/>
            </a:ext>
          </a:extLst>
        </xdr:cNvPr>
        <xdr:cNvSpPr/>
      </xdr:nvSpPr>
      <xdr:spPr>
        <a:xfrm rot="18854855">
          <a:off x="21546415" y="10201659"/>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3" name="Rectangle : coins arrondis 12">
          <a:extLst>
            <a:ext uri="{FF2B5EF4-FFF2-40B4-BE49-F238E27FC236}">
              <a16:creationId xmlns:a16="http://schemas.microsoft.com/office/drawing/2014/main" id="{B7E81BFD-A7E1-463F-9604-C28FEC996713}"/>
            </a:ext>
          </a:extLst>
        </xdr:cNvPr>
        <xdr:cNvSpPr/>
      </xdr:nvSpPr>
      <xdr:spPr>
        <a:xfrm>
          <a:off x="22111607" y="9999891"/>
          <a:ext cx="165871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4" name="Est égal à 13">
          <a:extLst>
            <a:ext uri="{FF2B5EF4-FFF2-40B4-BE49-F238E27FC236}">
              <a16:creationId xmlns:a16="http://schemas.microsoft.com/office/drawing/2014/main" id="{52CA824B-B08C-4E74-9F57-96E113E551F9}"/>
            </a:ext>
          </a:extLst>
        </xdr:cNvPr>
        <xdr:cNvSpPr/>
      </xdr:nvSpPr>
      <xdr:spPr>
        <a:xfrm>
          <a:off x="23968981" y="10114189"/>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15" name="Rectangle : coins arrondis 14">
          <a:extLst>
            <a:ext uri="{FF2B5EF4-FFF2-40B4-BE49-F238E27FC236}">
              <a16:creationId xmlns:a16="http://schemas.microsoft.com/office/drawing/2014/main" id="{BA52F6B1-421A-47B5-9032-E399CF98A2AA}"/>
            </a:ext>
          </a:extLst>
        </xdr:cNvPr>
        <xdr:cNvSpPr/>
      </xdr:nvSpPr>
      <xdr:spPr>
        <a:xfrm>
          <a:off x="24747311" y="9994448"/>
          <a:ext cx="16954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16" name="Ellipse 15">
          <a:extLst>
            <a:ext uri="{FF2B5EF4-FFF2-40B4-BE49-F238E27FC236}">
              <a16:creationId xmlns:a16="http://schemas.microsoft.com/office/drawing/2014/main" id="{8341B31B-56B3-4A04-A7FC-50C83A258760}"/>
            </a:ext>
          </a:extLst>
        </xdr:cNvPr>
        <xdr:cNvSpPr/>
      </xdr:nvSpPr>
      <xdr:spPr>
        <a:xfrm>
          <a:off x="16301357" y="8886825"/>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17" name="Ellipse 16">
          <a:extLst>
            <a:ext uri="{FF2B5EF4-FFF2-40B4-BE49-F238E27FC236}">
              <a16:creationId xmlns:a16="http://schemas.microsoft.com/office/drawing/2014/main" id="{7BCD44D7-F2E8-4855-B47F-72144C02D305}"/>
            </a:ext>
          </a:extLst>
        </xdr:cNvPr>
        <xdr:cNvSpPr/>
      </xdr:nvSpPr>
      <xdr:spPr>
        <a:xfrm>
          <a:off x="16317685" y="10127796"/>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8352F7F7-46D4-4D96-84C9-A280E912C0CD}"/>
            </a:ext>
          </a:extLst>
        </xdr:cNvPr>
        <xdr:cNvSpPr/>
      </xdr:nvSpPr>
      <xdr:spPr>
        <a:xfrm>
          <a:off x="17306925" y="8709933"/>
          <a:ext cx="8572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3" name="Croix 2">
          <a:extLst>
            <a:ext uri="{FF2B5EF4-FFF2-40B4-BE49-F238E27FC236}">
              <a16:creationId xmlns:a16="http://schemas.microsoft.com/office/drawing/2014/main" id="{C67B4C7D-79A2-40EE-BA4E-C5BFD15892B3}"/>
            </a:ext>
          </a:extLst>
        </xdr:cNvPr>
        <xdr:cNvSpPr/>
      </xdr:nvSpPr>
      <xdr:spPr>
        <a:xfrm rot="18854855">
          <a:off x="18324243" y="8929392"/>
          <a:ext cx="406924"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4" name="Rectangle : coins arrondis 3">
          <a:extLst>
            <a:ext uri="{FF2B5EF4-FFF2-40B4-BE49-F238E27FC236}">
              <a16:creationId xmlns:a16="http://schemas.microsoft.com/office/drawing/2014/main" id="{3C3A6937-B452-417C-A4C6-C6676D07687F}"/>
            </a:ext>
          </a:extLst>
        </xdr:cNvPr>
        <xdr:cNvSpPr/>
      </xdr:nvSpPr>
      <xdr:spPr>
        <a:xfrm>
          <a:off x="18905763" y="8726262"/>
          <a:ext cx="1140277"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5" name="Rectangle : coins arrondis 4">
          <a:extLst>
            <a:ext uri="{FF2B5EF4-FFF2-40B4-BE49-F238E27FC236}">
              <a16:creationId xmlns:a16="http://schemas.microsoft.com/office/drawing/2014/main" id="{944DFB39-8749-4B60-A5A0-61DC13D2BDCB}"/>
            </a:ext>
          </a:extLst>
        </xdr:cNvPr>
        <xdr:cNvSpPr/>
      </xdr:nvSpPr>
      <xdr:spPr>
        <a:xfrm>
          <a:off x="21003985" y="8756197"/>
          <a:ext cx="2416628"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6" name="Est égal à 5">
          <a:extLst>
            <a:ext uri="{FF2B5EF4-FFF2-40B4-BE49-F238E27FC236}">
              <a16:creationId xmlns:a16="http://schemas.microsoft.com/office/drawing/2014/main" id="{C36AC7C9-475C-405E-97B5-3AAFD228BD65}"/>
            </a:ext>
          </a:extLst>
        </xdr:cNvPr>
        <xdr:cNvSpPr/>
      </xdr:nvSpPr>
      <xdr:spPr>
        <a:xfrm>
          <a:off x="23639688" y="8900432"/>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7" name="Signe de division 6">
          <a:extLst>
            <a:ext uri="{FF2B5EF4-FFF2-40B4-BE49-F238E27FC236}">
              <a16:creationId xmlns:a16="http://schemas.microsoft.com/office/drawing/2014/main" id="{9C8A8C3B-758A-4736-99C9-AF7B63659466}"/>
            </a:ext>
          </a:extLst>
        </xdr:cNvPr>
        <xdr:cNvSpPr/>
      </xdr:nvSpPr>
      <xdr:spPr>
        <a:xfrm>
          <a:off x="20141293" y="8814468"/>
          <a:ext cx="721178" cy="706448"/>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8" name="Rectangle : coins arrondis 7">
          <a:extLst>
            <a:ext uri="{FF2B5EF4-FFF2-40B4-BE49-F238E27FC236}">
              <a16:creationId xmlns:a16="http://schemas.microsoft.com/office/drawing/2014/main" id="{A96AF3DF-62EC-4B41-B987-5CD41D91A0FE}"/>
            </a:ext>
          </a:extLst>
        </xdr:cNvPr>
        <xdr:cNvSpPr/>
      </xdr:nvSpPr>
      <xdr:spPr>
        <a:xfrm>
          <a:off x="24404411" y="8794298"/>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9" name="Rectangle : coins arrondis 8">
          <a:extLst>
            <a:ext uri="{FF2B5EF4-FFF2-40B4-BE49-F238E27FC236}">
              <a16:creationId xmlns:a16="http://schemas.microsoft.com/office/drawing/2014/main" id="{DBF791BC-10A3-4B14-8325-88E20EF73558}"/>
            </a:ext>
          </a:extLst>
        </xdr:cNvPr>
        <xdr:cNvSpPr/>
      </xdr:nvSpPr>
      <xdr:spPr>
        <a:xfrm>
          <a:off x="17298761" y="9994448"/>
          <a:ext cx="1661431"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0" name="Croix 9">
          <a:extLst>
            <a:ext uri="{FF2B5EF4-FFF2-40B4-BE49-F238E27FC236}">
              <a16:creationId xmlns:a16="http://schemas.microsoft.com/office/drawing/2014/main" id="{8D23A7B2-DEDF-4C08-A291-3D1BC9C4215E}"/>
            </a:ext>
          </a:extLst>
        </xdr:cNvPr>
        <xdr:cNvSpPr/>
      </xdr:nvSpPr>
      <xdr:spPr>
        <a:xfrm rot="18854855">
          <a:off x="19162444" y="10185330"/>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1" name="Rectangle : coins arrondis 10">
          <a:extLst>
            <a:ext uri="{FF2B5EF4-FFF2-40B4-BE49-F238E27FC236}">
              <a16:creationId xmlns:a16="http://schemas.microsoft.com/office/drawing/2014/main" id="{B14CBD3D-C786-4347-ACB9-AFAE070BA481}"/>
            </a:ext>
          </a:extLst>
        </xdr:cNvPr>
        <xdr:cNvSpPr/>
      </xdr:nvSpPr>
      <xdr:spPr>
        <a:xfrm>
          <a:off x="19727636" y="9983562"/>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2" name="Croix 11">
          <a:extLst>
            <a:ext uri="{FF2B5EF4-FFF2-40B4-BE49-F238E27FC236}">
              <a16:creationId xmlns:a16="http://schemas.microsoft.com/office/drawing/2014/main" id="{A420B876-0C45-436C-A6E0-628A443E6A29}"/>
            </a:ext>
          </a:extLst>
        </xdr:cNvPr>
        <xdr:cNvSpPr/>
      </xdr:nvSpPr>
      <xdr:spPr>
        <a:xfrm rot="18854855">
          <a:off x="21546415" y="10201659"/>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3" name="Rectangle : coins arrondis 12">
          <a:extLst>
            <a:ext uri="{FF2B5EF4-FFF2-40B4-BE49-F238E27FC236}">
              <a16:creationId xmlns:a16="http://schemas.microsoft.com/office/drawing/2014/main" id="{0700D3A8-19B7-4858-81E4-AD141BD06E92}"/>
            </a:ext>
          </a:extLst>
        </xdr:cNvPr>
        <xdr:cNvSpPr/>
      </xdr:nvSpPr>
      <xdr:spPr>
        <a:xfrm>
          <a:off x="22111607" y="9999891"/>
          <a:ext cx="165871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4" name="Est égal à 13">
          <a:extLst>
            <a:ext uri="{FF2B5EF4-FFF2-40B4-BE49-F238E27FC236}">
              <a16:creationId xmlns:a16="http://schemas.microsoft.com/office/drawing/2014/main" id="{24614357-FF38-44B1-9DF2-92D37056D2D5}"/>
            </a:ext>
          </a:extLst>
        </xdr:cNvPr>
        <xdr:cNvSpPr/>
      </xdr:nvSpPr>
      <xdr:spPr>
        <a:xfrm>
          <a:off x="23968981" y="10114189"/>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15" name="Rectangle : coins arrondis 14">
          <a:extLst>
            <a:ext uri="{FF2B5EF4-FFF2-40B4-BE49-F238E27FC236}">
              <a16:creationId xmlns:a16="http://schemas.microsoft.com/office/drawing/2014/main" id="{1A49DD82-35BC-42E3-90E0-76038858F6C5}"/>
            </a:ext>
          </a:extLst>
        </xdr:cNvPr>
        <xdr:cNvSpPr/>
      </xdr:nvSpPr>
      <xdr:spPr>
        <a:xfrm>
          <a:off x="24747311" y="9994448"/>
          <a:ext cx="16954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16" name="Ellipse 15">
          <a:extLst>
            <a:ext uri="{FF2B5EF4-FFF2-40B4-BE49-F238E27FC236}">
              <a16:creationId xmlns:a16="http://schemas.microsoft.com/office/drawing/2014/main" id="{F2E1AD51-FF92-4F58-91AF-D5C80B679260}"/>
            </a:ext>
          </a:extLst>
        </xdr:cNvPr>
        <xdr:cNvSpPr/>
      </xdr:nvSpPr>
      <xdr:spPr>
        <a:xfrm>
          <a:off x="16301357" y="8886825"/>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17" name="Ellipse 16">
          <a:extLst>
            <a:ext uri="{FF2B5EF4-FFF2-40B4-BE49-F238E27FC236}">
              <a16:creationId xmlns:a16="http://schemas.microsoft.com/office/drawing/2014/main" id="{2E14B40E-1928-4B57-AA08-A05D8C34DE7F}"/>
            </a:ext>
          </a:extLst>
        </xdr:cNvPr>
        <xdr:cNvSpPr/>
      </xdr:nvSpPr>
      <xdr:spPr>
        <a:xfrm>
          <a:off x="16317685" y="10127796"/>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B16311C3-2B64-4EE8-90A6-0CA2F40514FD}"/>
            </a:ext>
          </a:extLst>
        </xdr:cNvPr>
        <xdr:cNvSpPr/>
      </xdr:nvSpPr>
      <xdr:spPr>
        <a:xfrm>
          <a:off x="17306925" y="8709933"/>
          <a:ext cx="8572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3" name="Croix 2">
          <a:extLst>
            <a:ext uri="{FF2B5EF4-FFF2-40B4-BE49-F238E27FC236}">
              <a16:creationId xmlns:a16="http://schemas.microsoft.com/office/drawing/2014/main" id="{05B748D4-C22C-4DB5-A513-26475273FBED}"/>
            </a:ext>
          </a:extLst>
        </xdr:cNvPr>
        <xdr:cNvSpPr/>
      </xdr:nvSpPr>
      <xdr:spPr>
        <a:xfrm rot="18854855">
          <a:off x="18324243" y="8929392"/>
          <a:ext cx="406924"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4" name="Rectangle : coins arrondis 3">
          <a:extLst>
            <a:ext uri="{FF2B5EF4-FFF2-40B4-BE49-F238E27FC236}">
              <a16:creationId xmlns:a16="http://schemas.microsoft.com/office/drawing/2014/main" id="{23D90E11-3A1D-4897-A8F5-D7CF0CEDB58D}"/>
            </a:ext>
          </a:extLst>
        </xdr:cNvPr>
        <xdr:cNvSpPr/>
      </xdr:nvSpPr>
      <xdr:spPr>
        <a:xfrm>
          <a:off x="18905763" y="8726262"/>
          <a:ext cx="1140277"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5" name="Rectangle : coins arrondis 4">
          <a:extLst>
            <a:ext uri="{FF2B5EF4-FFF2-40B4-BE49-F238E27FC236}">
              <a16:creationId xmlns:a16="http://schemas.microsoft.com/office/drawing/2014/main" id="{99A8D716-0538-495A-BED7-DA35D315562C}"/>
            </a:ext>
          </a:extLst>
        </xdr:cNvPr>
        <xdr:cNvSpPr/>
      </xdr:nvSpPr>
      <xdr:spPr>
        <a:xfrm>
          <a:off x="21003985" y="8756197"/>
          <a:ext cx="2416628"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6" name="Est égal à 5">
          <a:extLst>
            <a:ext uri="{FF2B5EF4-FFF2-40B4-BE49-F238E27FC236}">
              <a16:creationId xmlns:a16="http://schemas.microsoft.com/office/drawing/2014/main" id="{6BBFDB3D-9AE1-47A6-9027-03D8ED3D7E9B}"/>
            </a:ext>
          </a:extLst>
        </xdr:cNvPr>
        <xdr:cNvSpPr/>
      </xdr:nvSpPr>
      <xdr:spPr>
        <a:xfrm>
          <a:off x="23639688" y="8900432"/>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7" name="Signe de division 6">
          <a:extLst>
            <a:ext uri="{FF2B5EF4-FFF2-40B4-BE49-F238E27FC236}">
              <a16:creationId xmlns:a16="http://schemas.microsoft.com/office/drawing/2014/main" id="{B5CAFF04-C427-48BC-80CF-5610D0265073}"/>
            </a:ext>
          </a:extLst>
        </xdr:cNvPr>
        <xdr:cNvSpPr/>
      </xdr:nvSpPr>
      <xdr:spPr>
        <a:xfrm>
          <a:off x="20141293" y="8814468"/>
          <a:ext cx="721178" cy="706448"/>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8" name="Rectangle : coins arrondis 7">
          <a:extLst>
            <a:ext uri="{FF2B5EF4-FFF2-40B4-BE49-F238E27FC236}">
              <a16:creationId xmlns:a16="http://schemas.microsoft.com/office/drawing/2014/main" id="{8E6B12AC-D754-4F58-9750-4EF3A65BA5CB}"/>
            </a:ext>
          </a:extLst>
        </xdr:cNvPr>
        <xdr:cNvSpPr/>
      </xdr:nvSpPr>
      <xdr:spPr>
        <a:xfrm>
          <a:off x="24404411" y="8794298"/>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9" name="Rectangle : coins arrondis 8">
          <a:extLst>
            <a:ext uri="{FF2B5EF4-FFF2-40B4-BE49-F238E27FC236}">
              <a16:creationId xmlns:a16="http://schemas.microsoft.com/office/drawing/2014/main" id="{D3148D32-12C5-4E29-BFF6-E59272D41C52}"/>
            </a:ext>
          </a:extLst>
        </xdr:cNvPr>
        <xdr:cNvSpPr/>
      </xdr:nvSpPr>
      <xdr:spPr>
        <a:xfrm>
          <a:off x="17298761" y="9994448"/>
          <a:ext cx="1661431"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0" name="Croix 9">
          <a:extLst>
            <a:ext uri="{FF2B5EF4-FFF2-40B4-BE49-F238E27FC236}">
              <a16:creationId xmlns:a16="http://schemas.microsoft.com/office/drawing/2014/main" id="{03A9092F-DFFC-4EC8-A5D7-B4867773C238}"/>
            </a:ext>
          </a:extLst>
        </xdr:cNvPr>
        <xdr:cNvSpPr/>
      </xdr:nvSpPr>
      <xdr:spPr>
        <a:xfrm rot="18854855">
          <a:off x="19162444" y="10185330"/>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1" name="Rectangle : coins arrondis 10">
          <a:extLst>
            <a:ext uri="{FF2B5EF4-FFF2-40B4-BE49-F238E27FC236}">
              <a16:creationId xmlns:a16="http://schemas.microsoft.com/office/drawing/2014/main" id="{1D03B64A-6D2F-4669-B180-CB07549C7A32}"/>
            </a:ext>
          </a:extLst>
        </xdr:cNvPr>
        <xdr:cNvSpPr/>
      </xdr:nvSpPr>
      <xdr:spPr>
        <a:xfrm>
          <a:off x="19727636" y="9983562"/>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2" name="Croix 11">
          <a:extLst>
            <a:ext uri="{FF2B5EF4-FFF2-40B4-BE49-F238E27FC236}">
              <a16:creationId xmlns:a16="http://schemas.microsoft.com/office/drawing/2014/main" id="{9745F6FA-0D01-45A3-A887-492BF9E29181}"/>
            </a:ext>
          </a:extLst>
        </xdr:cNvPr>
        <xdr:cNvSpPr/>
      </xdr:nvSpPr>
      <xdr:spPr>
        <a:xfrm rot="18854855">
          <a:off x="21546415" y="10201659"/>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3" name="Rectangle : coins arrondis 12">
          <a:extLst>
            <a:ext uri="{FF2B5EF4-FFF2-40B4-BE49-F238E27FC236}">
              <a16:creationId xmlns:a16="http://schemas.microsoft.com/office/drawing/2014/main" id="{F7BF4168-FA66-462B-B97E-A6B764F86081}"/>
            </a:ext>
          </a:extLst>
        </xdr:cNvPr>
        <xdr:cNvSpPr/>
      </xdr:nvSpPr>
      <xdr:spPr>
        <a:xfrm>
          <a:off x="22111607" y="9999891"/>
          <a:ext cx="165871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4" name="Est égal à 13">
          <a:extLst>
            <a:ext uri="{FF2B5EF4-FFF2-40B4-BE49-F238E27FC236}">
              <a16:creationId xmlns:a16="http://schemas.microsoft.com/office/drawing/2014/main" id="{49B8354F-6F4F-4079-A732-8EEB0136D78E}"/>
            </a:ext>
          </a:extLst>
        </xdr:cNvPr>
        <xdr:cNvSpPr/>
      </xdr:nvSpPr>
      <xdr:spPr>
        <a:xfrm>
          <a:off x="23968981" y="10114189"/>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15" name="Rectangle : coins arrondis 14">
          <a:extLst>
            <a:ext uri="{FF2B5EF4-FFF2-40B4-BE49-F238E27FC236}">
              <a16:creationId xmlns:a16="http://schemas.microsoft.com/office/drawing/2014/main" id="{8256EBD9-4D15-4040-A9F8-34101CDE991F}"/>
            </a:ext>
          </a:extLst>
        </xdr:cNvPr>
        <xdr:cNvSpPr/>
      </xdr:nvSpPr>
      <xdr:spPr>
        <a:xfrm>
          <a:off x="24747311" y="9994448"/>
          <a:ext cx="16954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16" name="Ellipse 15">
          <a:extLst>
            <a:ext uri="{FF2B5EF4-FFF2-40B4-BE49-F238E27FC236}">
              <a16:creationId xmlns:a16="http://schemas.microsoft.com/office/drawing/2014/main" id="{84F2F8A6-BEC9-4F35-81BF-7307B1FF7DBF}"/>
            </a:ext>
          </a:extLst>
        </xdr:cNvPr>
        <xdr:cNvSpPr/>
      </xdr:nvSpPr>
      <xdr:spPr>
        <a:xfrm>
          <a:off x="16301357" y="8886825"/>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17" name="Ellipse 16">
          <a:extLst>
            <a:ext uri="{FF2B5EF4-FFF2-40B4-BE49-F238E27FC236}">
              <a16:creationId xmlns:a16="http://schemas.microsoft.com/office/drawing/2014/main" id="{0DA6AB9B-38E4-4A16-9C64-228442297F62}"/>
            </a:ext>
          </a:extLst>
        </xdr:cNvPr>
        <xdr:cNvSpPr/>
      </xdr:nvSpPr>
      <xdr:spPr>
        <a:xfrm>
          <a:off x="16317685" y="10127796"/>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E3C7A590-DF5B-40C2-8541-5E558F061A3E}"/>
            </a:ext>
          </a:extLst>
        </xdr:cNvPr>
        <xdr:cNvSpPr/>
      </xdr:nvSpPr>
      <xdr:spPr>
        <a:xfrm>
          <a:off x="17306925" y="8709933"/>
          <a:ext cx="8572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3" name="Croix 2">
          <a:extLst>
            <a:ext uri="{FF2B5EF4-FFF2-40B4-BE49-F238E27FC236}">
              <a16:creationId xmlns:a16="http://schemas.microsoft.com/office/drawing/2014/main" id="{72F3B8AA-DD5D-47AF-85B5-287BD5B99335}"/>
            </a:ext>
          </a:extLst>
        </xdr:cNvPr>
        <xdr:cNvSpPr/>
      </xdr:nvSpPr>
      <xdr:spPr>
        <a:xfrm rot="18854855">
          <a:off x="18324243" y="8929392"/>
          <a:ext cx="406924"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4" name="Rectangle : coins arrondis 3">
          <a:extLst>
            <a:ext uri="{FF2B5EF4-FFF2-40B4-BE49-F238E27FC236}">
              <a16:creationId xmlns:a16="http://schemas.microsoft.com/office/drawing/2014/main" id="{D4E658F7-9BF2-4CC1-AC07-49351EB0206B}"/>
            </a:ext>
          </a:extLst>
        </xdr:cNvPr>
        <xdr:cNvSpPr/>
      </xdr:nvSpPr>
      <xdr:spPr>
        <a:xfrm>
          <a:off x="18905763" y="8726262"/>
          <a:ext cx="1140277"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5" name="Rectangle : coins arrondis 4">
          <a:extLst>
            <a:ext uri="{FF2B5EF4-FFF2-40B4-BE49-F238E27FC236}">
              <a16:creationId xmlns:a16="http://schemas.microsoft.com/office/drawing/2014/main" id="{92E5532D-3129-46F4-B66C-330AB7A62ABD}"/>
            </a:ext>
          </a:extLst>
        </xdr:cNvPr>
        <xdr:cNvSpPr/>
      </xdr:nvSpPr>
      <xdr:spPr>
        <a:xfrm>
          <a:off x="21003985" y="8756197"/>
          <a:ext cx="2416628"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6" name="Est égal à 5">
          <a:extLst>
            <a:ext uri="{FF2B5EF4-FFF2-40B4-BE49-F238E27FC236}">
              <a16:creationId xmlns:a16="http://schemas.microsoft.com/office/drawing/2014/main" id="{4322189B-8129-493D-AEC6-7918AC594880}"/>
            </a:ext>
          </a:extLst>
        </xdr:cNvPr>
        <xdr:cNvSpPr/>
      </xdr:nvSpPr>
      <xdr:spPr>
        <a:xfrm>
          <a:off x="23639688" y="8900432"/>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7" name="Signe de division 6">
          <a:extLst>
            <a:ext uri="{FF2B5EF4-FFF2-40B4-BE49-F238E27FC236}">
              <a16:creationId xmlns:a16="http://schemas.microsoft.com/office/drawing/2014/main" id="{62E6A495-749C-47F7-8D25-D6A44DB994EE}"/>
            </a:ext>
          </a:extLst>
        </xdr:cNvPr>
        <xdr:cNvSpPr/>
      </xdr:nvSpPr>
      <xdr:spPr>
        <a:xfrm>
          <a:off x="20141293" y="8814468"/>
          <a:ext cx="721178" cy="706448"/>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8" name="Rectangle : coins arrondis 7">
          <a:extLst>
            <a:ext uri="{FF2B5EF4-FFF2-40B4-BE49-F238E27FC236}">
              <a16:creationId xmlns:a16="http://schemas.microsoft.com/office/drawing/2014/main" id="{EDC29C03-1008-4E98-9C05-DDC4938EF142}"/>
            </a:ext>
          </a:extLst>
        </xdr:cNvPr>
        <xdr:cNvSpPr/>
      </xdr:nvSpPr>
      <xdr:spPr>
        <a:xfrm>
          <a:off x="24404411" y="8794298"/>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9" name="Rectangle : coins arrondis 8">
          <a:extLst>
            <a:ext uri="{FF2B5EF4-FFF2-40B4-BE49-F238E27FC236}">
              <a16:creationId xmlns:a16="http://schemas.microsoft.com/office/drawing/2014/main" id="{5CEECD75-A57A-4049-ABC4-75AE43090F78}"/>
            </a:ext>
          </a:extLst>
        </xdr:cNvPr>
        <xdr:cNvSpPr/>
      </xdr:nvSpPr>
      <xdr:spPr>
        <a:xfrm>
          <a:off x="17298761" y="9994448"/>
          <a:ext cx="1661431"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0" name="Croix 9">
          <a:extLst>
            <a:ext uri="{FF2B5EF4-FFF2-40B4-BE49-F238E27FC236}">
              <a16:creationId xmlns:a16="http://schemas.microsoft.com/office/drawing/2014/main" id="{86FAC0F3-655F-4784-8818-25FE59E6F948}"/>
            </a:ext>
          </a:extLst>
        </xdr:cNvPr>
        <xdr:cNvSpPr/>
      </xdr:nvSpPr>
      <xdr:spPr>
        <a:xfrm rot="18854855">
          <a:off x="19162444" y="10185330"/>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1" name="Rectangle : coins arrondis 10">
          <a:extLst>
            <a:ext uri="{FF2B5EF4-FFF2-40B4-BE49-F238E27FC236}">
              <a16:creationId xmlns:a16="http://schemas.microsoft.com/office/drawing/2014/main" id="{21CE5BB0-2556-465E-8EA0-DAB14452B1D8}"/>
            </a:ext>
          </a:extLst>
        </xdr:cNvPr>
        <xdr:cNvSpPr/>
      </xdr:nvSpPr>
      <xdr:spPr>
        <a:xfrm>
          <a:off x="19727636" y="9983562"/>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2" name="Croix 11">
          <a:extLst>
            <a:ext uri="{FF2B5EF4-FFF2-40B4-BE49-F238E27FC236}">
              <a16:creationId xmlns:a16="http://schemas.microsoft.com/office/drawing/2014/main" id="{4FACAB35-27A1-42D7-BC3A-17287AD0D649}"/>
            </a:ext>
          </a:extLst>
        </xdr:cNvPr>
        <xdr:cNvSpPr/>
      </xdr:nvSpPr>
      <xdr:spPr>
        <a:xfrm rot="18854855">
          <a:off x="21546415" y="10201659"/>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3" name="Rectangle : coins arrondis 12">
          <a:extLst>
            <a:ext uri="{FF2B5EF4-FFF2-40B4-BE49-F238E27FC236}">
              <a16:creationId xmlns:a16="http://schemas.microsoft.com/office/drawing/2014/main" id="{2966EBE1-208D-406D-B11D-EDB50B314DA5}"/>
            </a:ext>
          </a:extLst>
        </xdr:cNvPr>
        <xdr:cNvSpPr/>
      </xdr:nvSpPr>
      <xdr:spPr>
        <a:xfrm>
          <a:off x="22111607" y="9999891"/>
          <a:ext cx="165871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4" name="Est égal à 13">
          <a:extLst>
            <a:ext uri="{FF2B5EF4-FFF2-40B4-BE49-F238E27FC236}">
              <a16:creationId xmlns:a16="http://schemas.microsoft.com/office/drawing/2014/main" id="{B1471494-1DCD-4377-87D7-A69273663EA2}"/>
            </a:ext>
          </a:extLst>
        </xdr:cNvPr>
        <xdr:cNvSpPr/>
      </xdr:nvSpPr>
      <xdr:spPr>
        <a:xfrm>
          <a:off x="23968981" y="10114189"/>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15" name="Rectangle : coins arrondis 14">
          <a:extLst>
            <a:ext uri="{FF2B5EF4-FFF2-40B4-BE49-F238E27FC236}">
              <a16:creationId xmlns:a16="http://schemas.microsoft.com/office/drawing/2014/main" id="{EE2FDE22-CA6C-4B45-A81A-44D06B674332}"/>
            </a:ext>
          </a:extLst>
        </xdr:cNvPr>
        <xdr:cNvSpPr/>
      </xdr:nvSpPr>
      <xdr:spPr>
        <a:xfrm>
          <a:off x="24747311" y="9994448"/>
          <a:ext cx="16954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16" name="Ellipse 15">
          <a:extLst>
            <a:ext uri="{FF2B5EF4-FFF2-40B4-BE49-F238E27FC236}">
              <a16:creationId xmlns:a16="http://schemas.microsoft.com/office/drawing/2014/main" id="{0024ECB9-E6F7-462D-8256-34EC0845D189}"/>
            </a:ext>
          </a:extLst>
        </xdr:cNvPr>
        <xdr:cNvSpPr/>
      </xdr:nvSpPr>
      <xdr:spPr>
        <a:xfrm>
          <a:off x="16301357" y="8886825"/>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17" name="Ellipse 16">
          <a:extLst>
            <a:ext uri="{FF2B5EF4-FFF2-40B4-BE49-F238E27FC236}">
              <a16:creationId xmlns:a16="http://schemas.microsoft.com/office/drawing/2014/main" id="{3ABA9ED7-1854-4EC8-9F16-3F25AEC9202F}"/>
            </a:ext>
          </a:extLst>
        </xdr:cNvPr>
        <xdr:cNvSpPr/>
      </xdr:nvSpPr>
      <xdr:spPr>
        <a:xfrm>
          <a:off x="16317685" y="10127796"/>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476250</xdr:colOff>
      <xdr:row>28</xdr:row>
      <xdr:rowOff>13608</xdr:rowOff>
    </xdr:from>
    <xdr:to>
      <xdr:col>12</xdr:col>
      <xdr:colOff>1333500</xdr:colOff>
      <xdr:row>31</xdr:row>
      <xdr:rowOff>57114</xdr:rowOff>
    </xdr:to>
    <xdr:sp macro="" textlink="">
      <xdr:nvSpPr>
        <xdr:cNvPr id="2" name="Rectangle : coins arrondis 1">
          <a:extLst>
            <a:ext uri="{FF2B5EF4-FFF2-40B4-BE49-F238E27FC236}">
              <a16:creationId xmlns:a16="http://schemas.microsoft.com/office/drawing/2014/main" id="{3DF9CA17-F251-4793-843F-FEE33D885D1F}"/>
            </a:ext>
          </a:extLst>
        </xdr:cNvPr>
        <xdr:cNvSpPr/>
      </xdr:nvSpPr>
      <xdr:spPr>
        <a:xfrm>
          <a:off x="17306925" y="8709933"/>
          <a:ext cx="8572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400" b="1">
              <a:solidFill>
                <a:sysClr val="windowText" lastClr="000000"/>
              </a:solidFill>
            </a:rPr>
            <a:t>3%</a:t>
          </a:r>
        </a:p>
      </xdr:txBody>
    </xdr:sp>
    <xdr:clientData/>
  </xdr:twoCellAnchor>
  <xdr:twoCellAnchor>
    <xdr:from>
      <xdr:col>12</xdr:col>
      <xdr:colOff>1496289</xdr:colOff>
      <xdr:row>28</xdr:row>
      <xdr:rowOff>230346</xdr:rowOff>
    </xdr:from>
    <xdr:to>
      <xdr:col>12</xdr:col>
      <xdr:colOff>1897770</xdr:colOff>
      <xdr:row>30</xdr:row>
      <xdr:rowOff>141970</xdr:rowOff>
    </xdr:to>
    <xdr:sp macro="" textlink="">
      <xdr:nvSpPr>
        <xdr:cNvPr id="3" name="Croix 2">
          <a:extLst>
            <a:ext uri="{FF2B5EF4-FFF2-40B4-BE49-F238E27FC236}">
              <a16:creationId xmlns:a16="http://schemas.microsoft.com/office/drawing/2014/main" id="{C1F5A075-77E8-42DB-BD18-9F057F0B776C}"/>
            </a:ext>
          </a:extLst>
        </xdr:cNvPr>
        <xdr:cNvSpPr/>
      </xdr:nvSpPr>
      <xdr:spPr>
        <a:xfrm rot="18854855">
          <a:off x="18324243" y="8929392"/>
          <a:ext cx="406924"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13</xdr:col>
      <xdr:colOff>84363</xdr:colOff>
      <xdr:row>28</xdr:row>
      <xdr:rowOff>29937</xdr:rowOff>
    </xdr:from>
    <xdr:to>
      <xdr:col>14</xdr:col>
      <xdr:colOff>462640</xdr:colOff>
      <xdr:row>31</xdr:row>
      <xdr:rowOff>73443</xdr:rowOff>
    </xdr:to>
    <xdr:sp macro="" textlink="">
      <xdr:nvSpPr>
        <xdr:cNvPr id="4" name="Rectangle : coins arrondis 3">
          <a:extLst>
            <a:ext uri="{FF2B5EF4-FFF2-40B4-BE49-F238E27FC236}">
              <a16:creationId xmlns:a16="http://schemas.microsoft.com/office/drawing/2014/main" id="{BAC82B32-83F1-4E83-A0D6-708BBBC417BB}"/>
            </a:ext>
          </a:extLst>
        </xdr:cNvPr>
        <xdr:cNvSpPr/>
      </xdr:nvSpPr>
      <xdr:spPr>
        <a:xfrm>
          <a:off x="18905763" y="8726262"/>
          <a:ext cx="1140277"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Tarif de la nuit</a:t>
          </a:r>
        </a:p>
      </xdr:txBody>
    </xdr:sp>
    <xdr:clientData/>
  </xdr:twoCellAnchor>
  <xdr:twoCellAnchor>
    <xdr:from>
      <xdr:col>15</xdr:col>
      <xdr:colOff>658585</xdr:colOff>
      <xdr:row>28</xdr:row>
      <xdr:rowOff>59872</xdr:rowOff>
    </xdr:from>
    <xdr:to>
      <xdr:col>18</xdr:col>
      <xdr:colOff>789213</xdr:colOff>
      <xdr:row>31</xdr:row>
      <xdr:rowOff>103378</xdr:rowOff>
    </xdr:to>
    <xdr:sp macro="" textlink="">
      <xdr:nvSpPr>
        <xdr:cNvPr id="5" name="Rectangle : coins arrondis 4">
          <a:extLst>
            <a:ext uri="{FF2B5EF4-FFF2-40B4-BE49-F238E27FC236}">
              <a16:creationId xmlns:a16="http://schemas.microsoft.com/office/drawing/2014/main" id="{E047CB4C-4AC1-491A-A85D-49BA2FC0206C}"/>
            </a:ext>
          </a:extLst>
        </xdr:cNvPr>
        <xdr:cNvSpPr/>
      </xdr:nvSpPr>
      <xdr:spPr>
        <a:xfrm>
          <a:off x="21003985" y="8756197"/>
          <a:ext cx="2416628"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personnes accueillies</a:t>
          </a:r>
        </a:p>
      </xdr:txBody>
    </xdr:sp>
    <xdr:clientData/>
  </xdr:twoCellAnchor>
  <xdr:twoCellAnchor>
    <xdr:from>
      <xdr:col>19</xdr:col>
      <xdr:colOff>27213</xdr:colOff>
      <xdr:row>28</xdr:row>
      <xdr:rowOff>204107</xdr:rowOff>
    </xdr:from>
    <xdr:to>
      <xdr:col>19</xdr:col>
      <xdr:colOff>612320</xdr:colOff>
      <xdr:row>31</xdr:row>
      <xdr:rowOff>54428</xdr:rowOff>
    </xdr:to>
    <xdr:sp macro="" textlink="">
      <xdr:nvSpPr>
        <xdr:cNvPr id="6" name="Est égal à 5">
          <a:extLst>
            <a:ext uri="{FF2B5EF4-FFF2-40B4-BE49-F238E27FC236}">
              <a16:creationId xmlns:a16="http://schemas.microsoft.com/office/drawing/2014/main" id="{2E2AFCB0-651F-44EA-A038-A0D8CE0C2B44}"/>
            </a:ext>
          </a:extLst>
        </xdr:cNvPr>
        <xdr:cNvSpPr/>
      </xdr:nvSpPr>
      <xdr:spPr>
        <a:xfrm>
          <a:off x="23639688" y="8900432"/>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14</xdr:col>
      <xdr:colOff>557893</xdr:colOff>
      <xdr:row>28</xdr:row>
      <xdr:rowOff>118143</xdr:rowOff>
    </xdr:from>
    <xdr:to>
      <xdr:col>15</xdr:col>
      <xdr:colOff>517071</xdr:colOff>
      <xdr:row>31</xdr:row>
      <xdr:rowOff>81641</xdr:rowOff>
    </xdr:to>
    <xdr:sp macro="" textlink="">
      <xdr:nvSpPr>
        <xdr:cNvPr id="7" name="Signe de division 6">
          <a:extLst>
            <a:ext uri="{FF2B5EF4-FFF2-40B4-BE49-F238E27FC236}">
              <a16:creationId xmlns:a16="http://schemas.microsoft.com/office/drawing/2014/main" id="{43BBEC1B-B684-4152-8177-3804DFBB38AE}"/>
            </a:ext>
          </a:extLst>
        </xdr:cNvPr>
        <xdr:cNvSpPr/>
      </xdr:nvSpPr>
      <xdr:spPr>
        <a:xfrm>
          <a:off x="20141293" y="8814468"/>
          <a:ext cx="721178" cy="706448"/>
        </a:xfrm>
        <a:prstGeom prst="mathDivide">
          <a:avLst>
            <a:gd name="adj1" fmla="val 13684"/>
            <a:gd name="adj2" fmla="val 9486"/>
            <a:gd name="adj3" fmla="val 10121"/>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29936</xdr:colOff>
      <xdr:row>28</xdr:row>
      <xdr:rowOff>97973</xdr:rowOff>
    </xdr:from>
    <xdr:to>
      <xdr:col>22</xdr:col>
      <xdr:colOff>163285</xdr:colOff>
      <xdr:row>31</xdr:row>
      <xdr:rowOff>141479</xdr:rowOff>
    </xdr:to>
    <xdr:sp macro="" textlink="">
      <xdr:nvSpPr>
        <xdr:cNvPr id="8" name="Rectangle : coins arrondis 7">
          <a:extLst>
            <a:ext uri="{FF2B5EF4-FFF2-40B4-BE49-F238E27FC236}">
              <a16:creationId xmlns:a16="http://schemas.microsoft.com/office/drawing/2014/main" id="{C368DBD9-7CF1-43CC-B173-1C97F8935489}"/>
            </a:ext>
          </a:extLst>
        </xdr:cNvPr>
        <xdr:cNvSpPr/>
      </xdr:nvSpPr>
      <xdr:spPr>
        <a:xfrm>
          <a:off x="24404411" y="8794298"/>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12</xdr:col>
      <xdr:colOff>468086</xdr:colOff>
      <xdr:row>33</xdr:row>
      <xdr:rowOff>59873</xdr:rowOff>
    </xdr:from>
    <xdr:to>
      <xdr:col>13</xdr:col>
      <xdr:colOff>138792</xdr:colOff>
      <xdr:row>36</xdr:row>
      <xdr:rowOff>103379</xdr:rowOff>
    </xdr:to>
    <xdr:sp macro="" textlink="">
      <xdr:nvSpPr>
        <xdr:cNvPr id="9" name="Rectangle : coins arrondis 8">
          <a:extLst>
            <a:ext uri="{FF2B5EF4-FFF2-40B4-BE49-F238E27FC236}">
              <a16:creationId xmlns:a16="http://schemas.microsoft.com/office/drawing/2014/main" id="{A4213AB4-8F50-4F99-B17D-3F925A0C13FC}"/>
            </a:ext>
          </a:extLst>
        </xdr:cNvPr>
        <xdr:cNvSpPr/>
      </xdr:nvSpPr>
      <xdr:spPr>
        <a:xfrm>
          <a:off x="17298761" y="9994448"/>
          <a:ext cx="1661431"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unitaire</a:t>
          </a:r>
        </a:p>
      </xdr:txBody>
    </xdr:sp>
    <xdr:clientData/>
  </xdr:twoCellAnchor>
  <xdr:twoCellAnchor>
    <xdr:from>
      <xdr:col>13</xdr:col>
      <xdr:colOff>342404</xdr:colOff>
      <xdr:row>34</xdr:row>
      <xdr:rowOff>1745</xdr:rowOff>
    </xdr:from>
    <xdr:to>
      <xdr:col>13</xdr:col>
      <xdr:colOff>743885</xdr:colOff>
      <xdr:row>35</xdr:row>
      <xdr:rowOff>158297</xdr:rowOff>
    </xdr:to>
    <xdr:sp macro="" textlink="">
      <xdr:nvSpPr>
        <xdr:cNvPr id="10" name="Croix 9">
          <a:extLst>
            <a:ext uri="{FF2B5EF4-FFF2-40B4-BE49-F238E27FC236}">
              <a16:creationId xmlns:a16="http://schemas.microsoft.com/office/drawing/2014/main" id="{05A882A9-18E0-4399-8740-FC7F098DCA9B}"/>
            </a:ext>
          </a:extLst>
        </xdr:cNvPr>
        <xdr:cNvSpPr/>
      </xdr:nvSpPr>
      <xdr:spPr>
        <a:xfrm rot="18854855">
          <a:off x="19162444" y="10185330"/>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14</xdr:col>
      <xdr:colOff>144236</xdr:colOff>
      <xdr:row>33</xdr:row>
      <xdr:rowOff>48987</xdr:rowOff>
    </xdr:from>
    <xdr:to>
      <xdr:col>16</xdr:col>
      <xdr:colOff>277585</xdr:colOff>
      <xdr:row>36</xdr:row>
      <xdr:rowOff>92493</xdr:rowOff>
    </xdr:to>
    <xdr:sp macro="" textlink="">
      <xdr:nvSpPr>
        <xdr:cNvPr id="11" name="Rectangle : coins arrondis 10">
          <a:extLst>
            <a:ext uri="{FF2B5EF4-FFF2-40B4-BE49-F238E27FC236}">
              <a16:creationId xmlns:a16="http://schemas.microsoft.com/office/drawing/2014/main" id="{9296D9D9-FF06-4964-BAB0-EB4C31D0B97F}"/>
            </a:ext>
          </a:extLst>
        </xdr:cNvPr>
        <xdr:cNvSpPr/>
      </xdr:nvSpPr>
      <xdr:spPr>
        <a:xfrm>
          <a:off x="19727636" y="9983562"/>
          <a:ext cx="1657349"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de nuits</a:t>
          </a:r>
        </a:p>
      </xdr:txBody>
    </xdr:sp>
    <xdr:clientData/>
  </xdr:twoCellAnchor>
  <xdr:twoCellAnchor>
    <xdr:from>
      <xdr:col>16</xdr:col>
      <xdr:colOff>440375</xdr:colOff>
      <xdr:row>34</xdr:row>
      <xdr:rowOff>18074</xdr:rowOff>
    </xdr:from>
    <xdr:to>
      <xdr:col>17</xdr:col>
      <xdr:colOff>79856</xdr:colOff>
      <xdr:row>35</xdr:row>
      <xdr:rowOff>174626</xdr:rowOff>
    </xdr:to>
    <xdr:sp macro="" textlink="">
      <xdr:nvSpPr>
        <xdr:cNvPr id="12" name="Croix 11">
          <a:extLst>
            <a:ext uri="{FF2B5EF4-FFF2-40B4-BE49-F238E27FC236}">
              <a16:creationId xmlns:a16="http://schemas.microsoft.com/office/drawing/2014/main" id="{8E1BCFAB-5A9D-4D68-9F56-6F67C268FD47}"/>
            </a:ext>
          </a:extLst>
        </xdr:cNvPr>
        <xdr:cNvSpPr/>
      </xdr:nvSpPr>
      <xdr:spPr>
        <a:xfrm rot="18854855">
          <a:off x="21546415" y="10201659"/>
          <a:ext cx="404202" cy="401481"/>
        </a:xfrm>
        <a:prstGeom prst="plus">
          <a:avLst>
            <a:gd name="adj" fmla="val 41327"/>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clientData/>
  </xdr:twoCellAnchor>
  <xdr:twoCellAnchor>
    <xdr:from>
      <xdr:col>17</xdr:col>
      <xdr:colOff>242207</xdr:colOff>
      <xdr:row>33</xdr:row>
      <xdr:rowOff>65316</xdr:rowOff>
    </xdr:from>
    <xdr:to>
      <xdr:col>19</xdr:col>
      <xdr:colOff>157842</xdr:colOff>
      <xdr:row>36</xdr:row>
      <xdr:rowOff>108822</xdr:rowOff>
    </xdr:to>
    <xdr:sp macro="" textlink="">
      <xdr:nvSpPr>
        <xdr:cNvPr id="13" name="Rectangle : coins arrondis 12">
          <a:extLst>
            <a:ext uri="{FF2B5EF4-FFF2-40B4-BE49-F238E27FC236}">
              <a16:creationId xmlns:a16="http://schemas.microsoft.com/office/drawing/2014/main" id="{507AF1B8-94BF-4809-90ED-92F63CC2EF9B}"/>
            </a:ext>
          </a:extLst>
        </xdr:cNvPr>
        <xdr:cNvSpPr/>
      </xdr:nvSpPr>
      <xdr:spPr>
        <a:xfrm>
          <a:off x="22111607" y="9999891"/>
          <a:ext cx="165871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Nombre d'adultes</a:t>
          </a:r>
        </a:p>
      </xdr:txBody>
    </xdr:sp>
    <xdr:clientData/>
  </xdr:twoCellAnchor>
  <xdr:twoCellAnchor>
    <xdr:from>
      <xdr:col>19</xdr:col>
      <xdr:colOff>356506</xdr:colOff>
      <xdr:row>33</xdr:row>
      <xdr:rowOff>179614</xdr:rowOff>
    </xdr:from>
    <xdr:to>
      <xdr:col>20</xdr:col>
      <xdr:colOff>179613</xdr:colOff>
      <xdr:row>36</xdr:row>
      <xdr:rowOff>29935</xdr:rowOff>
    </xdr:to>
    <xdr:sp macro="" textlink="">
      <xdr:nvSpPr>
        <xdr:cNvPr id="14" name="Est égal à 13">
          <a:extLst>
            <a:ext uri="{FF2B5EF4-FFF2-40B4-BE49-F238E27FC236}">
              <a16:creationId xmlns:a16="http://schemas.microsoft.com/office/drawing/2014/main" id="{A2DB4D71-1758-497A-918A-787C0F5C1493}"/>
            </a:ext>
          </a:extLst>
        </xdr:cNvPr>
        <xdr:cNvSpPr/>
      </xdr:nvSpPr>
      <xdr:spPr>
        <a:xfrm>
          <a:off x="23968981" y="10114189"/>
          <a:ext cx="585107" cy="593271"/>
        </a:xfrm>
        <a:prstGeom prst="mathEqual">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endParaRPr lang="fr-FR"/>
        </a:p>
      </xdr:txBody>
    </xdr:sp>
    <xdr:clientData/>
  </xdr:twoCellAnchor>
  <xdr:twoCellAnchor>
    <xdr:from>
      <xdr:col>20</xdr:col>
      <xdr:colOff>372836</xdr:colOff>
      <xdr:row>33</xdr:row>
      <xdr:rowOff>59873</xdr:rowOff>
    </xdr:from>
    <xdr:to>
      <xdr:col>22</xdr:col>
      <xdr:colOff>544286</xdr:colOff>
      <xdr:row>36</xdr:row>
      <xdr:rowOff>103379</xdr:rowOff>
    </xdr:to>
    <xdr:sp macro="" textlink="">
      <xdr:nvSpPr>
        <xdr:cNvPr id="15" name="Rectangle : coins arrondis 14">
          <a:extLst>
            <a:ext uri="{FF2B5EF4-FFF2-40B4-BE49-F238E27FC236}">
              <a16:creationId xmlns:a16="http://schemas.microsoft.com/office/drawing/2014/main" id="{0C415BEA-05DC-4C53-8D29-74AB6111356A}"/>
            </a:ext>
          </a:extLst>
        </xdr:cNvPr>
        <xdr:cNvSpPr/>
      </xdr:nvSpPr>
      <xdr:spPr>
        <a:xfrm>
          <a:off x="24747311" y="9994448"/>
          <a:ext cx="1695450" cy="786456"/>
        </a:xfrm>
        <a:prstGeom prst="round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800" b="1">
              <a:solidFill>
                <a:sysClr val="windowText" lastClr="000000"/>
              </a:solidFill>
            </a:rPr>
            <a:t>Taxe de séjour à récolter</a:t>
          </a:r>
        </a:p>
      </xdr:txBody>
    </xdr:sp>
    <xdr:clientData/>
  </xdr:twoCellAnchor>
  <xdr:twoCellAnchor>
    <xdr:from>
      <xdr:col>10</xdr:col>
      <xdr:colOff>299357</xdr:colOff>
      <xdr:row>28</xdr:row>
      <xdr:rowOff>190500</xdr:rowOff>
    </xdr:from>
    <xdr:to>
      <xdr:col>12</xdr:col>
      <xdr:colOff>13607</xdr:colOff>
      <xdr:row>31</xdr:row>
      <xdr:rowOff>0</xdr:rowOff>
    </xdr:to>
    <xdr:sp macro="" textlink="">
      <xdr:nvSpPr>
        <xdr:cNvPr id="16" name="Ellipse 15">
          <a:extLst>
            <a:ext uri="{FF2B5EF4-FFF2-40B4-BE49-F238E27FC236}">
              <a16:creationId xmlns:a16="http://schemas.microsoft.com/office/drawing/2014/main" id="{D7AB8302-794D-4A49-BB42-372C0F53DF79}"/>
            </a:ext>
          </a:extLst>
        </xdr:cNvPr>
        <xdr:cNvSpPr/>
      </xdr:nvSpPr>
      <xdr:spPr>
        <a:xfrm>
          <a:off x="16301357" y="8886825"/>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1</a:t>
          </a:r>
        </a:p>
      </xdr:txBody>
    </xdr:sp>
    <xdr:clientData/>
  </xdr:twoCellAnchor>
  <xdr:twoCellAnchor>
    <xdr:from>
      <xdr:col>10</xdr:col>
      <xdr:colOff>315685</xdr:colOff>
      <xdr:row>33</xdr:row>
      <xdr:rowOff>193221</xdr:rowOff>
    </xdr:from>
    <xdr:to>
      <xdr:col>12</xdr:col>
      <xdr:colOff>29935</xdr:colOff>
      <xdr:row>36</xdr:row>
      <xdr:rowOff>2721</xdr:rowOff>
    </xdr:to>
    <xdr:sp macro="" textlink="">
      <xdr:nvSpPr>
        <xdr:cNvPr id="17" name="Ellipse 16">
          <a:extLst>
            <a:ext uri="{FF2B5EF4-FFF2-40B4-BE49-F238E27FC236}">
              <a16:creationId xmlns:a16="http://schemas.microsoft.com/office/drawing/2014/main" id="{5A0AE609-2D4C-4B9C-88B4-05AD03EEB57F}"/>
            </a:ext>
          </a:extLst>
        </xdr:cNvPr>
        <xdr:cNvSpPr/>
      </xdr:nvSpPr>
      <xdr:spPr>
        <a:xfrm>
          <a:off x="16317685" y="10127796"/>
          <a:ext cx="542925" cy="552450"/>
        </a:xfrm>
        <a:prstGeom prst="ellipse">
          <a:avLst/>
        </a:prstGeom>
        <a:solidFill>
          <a:srgbClr val="92D050"/>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2800" b="1">
              <a:solidFill>
                <a:sysClr val="windowText" lastClr="000000"/>
              </a:solidFill>
            </a:rPr>
            <a:t>2</a:t>
          </a: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77"/>
  <sheetViews>
    <sheetView showGridLines="0" tabSelected="1"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5.71093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7</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22"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f>SUM(G12:G43)</f>
        <v>0</v>
      </c>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Janvier</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3"/>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Ai00Xv8tIb4c4c7weaEvTzFAa3e2gW4AH3eJqPFgDatVfRj2XfKEHS2W+3UBieNDHkRyinGbI3vtQaY6TiOeyg==" saltValue="gF+Vg+eDgSZS77Yb9mlvKg==" spinCount="100000" sheet="1" objects="1" scenarios="1" insertRows="0" selectLockedCells="1"/>
  <mergeCells count="34">
    <mergeCell ref="A1:I1"/>
    <mergeCell ref="C8:E8"/>
    <mergeCell ref="C6:I6"/>
    <mergeCell ref="B5:D5"/>
    <mergeCell ref="F5:I5"/>
    <mergeCell ref="A6:B6"/>
    <mergeCell ref="A2:I2"/>
    <mergeCell ref="A8:B8"/>
    <mergeCell ref="E7:F7"/>
    <mergeCell ref="G7:I7"/>
    <mergeCell ref="A7:B7"/>
    <mergeCell ref="B49:C49"/>
    <mergeCell ref="C7:D7"/>
    <mergeCell ref="M13:Q13"/>
    <mergeCell ref="N23:Q23"/>
    <mergeCell ref="N21:Q21"/>
    <mergeCell ref="M27:V27"/>
    <mergeCell ref="N22:Q22"/>
    <mergeCell ref="N20:Q20"/>
    <mergeCell ref="N14:Q14"/>
    <mergeCell ref="N15:Q15"/>
    <mergeCell ref="N16:Q16"/>
    <mergeCell ref="N17:Q17"/>
    <mergeCell ref="N18:Q18"/>
    <mergeCell ref="A45:F45"/>
    <mergeCell ref="N19:Q19"/>
    <mergeCell ref="K46:M46"/>
    <mergeCell ref="B50:E50"/>
    <mergeCell ref="B55:D55"/>
    <mergeCell ref="B56:D56"/>
    <mergeCell ref="B53:D53"/>
    <mergeCell ref="B51:D51"/>
    <mergeCell ref="B52:D52"/>
    <mergeCell ref="B54:D54"/>
  </mergeCells>
  <phoneticPr fontId="0" type="noConversion"/>
  <dataValidations xWindow="64290" yWindow="506" count="7">
    <dataValidation type="date" operator="greaterThan" allowBlank="1" showInputMessage="1" showErrorMessage="1" sqref="A18:A43" xr:uid="{00000000-0002-0000-0000-000000000000}">
      <formula1>40544</formula1>
    </dataValidation>
    <dataValidation allowBlank="1" showErrorMessage="1" promptTitle="Carte SNCF" prompt="Sélectionnez le type de réduction présenté" sqref="E11" xr:uid="{00000000-0002-0000-0000-000001000000}"/>
    <dataValidation allowBlank="1" showInputMessage="1" showErrorMessage="1" promptTitle="Dates" prompt="Date de fin du séjour_x000a_" sqref="A11" xr:uid="{00000000-0002-0000-0000-000002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000-000003000000}"/>
    <dataValidation allowBlank="1" showInputMessage="1" showErrorMessage="1" promptTitle="Nombre de lits" sqref="A7:B7" xr:uid="{00000000-0002-0000-0000-000004000000}"/>
    <dataValidation type="whole" allowBlank="1" showInputMessage="1" showErrorMessage="1" errorTitle="Nb entier svp" promptTitle="Nb de lits" sqref="C7" xr:uid="{00000000-0002-0000-0000-000005000000}">
      <formula1>0</formula1>
      <formula2>10000</formula2>
    </dataValidation>
    <dataValidation type="list" allowBlank="1" showInputMessage="1" showErrorMessage="1" sqref="J12:J43" xr:uid="{00000000-0002-0000-00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77"/>
  <sheetViews>
    <sheetView showGridLines="0"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3.855468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16</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57"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Octobre</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3"/>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xjWFWYI8x87DUqtxDeEQp2Uj55YP0EBQudkX1tgU10HwBdFI5ya+Ci3PBi8jsKQ4JjhEBpPQTZRwjBnkuorehw==" saltValue="7nuCjm2cW7w4EmtHUp6EYg==" spinCount="100000" sheet="1" objects="1" scenarios="1" insertRows="0" selectLockedCells="1"/>
  <mergeCells count="34">
    <mergeCell ref="A1:I1"/>
    <mergeCell ref="A2:I2"/>
    <mergeCell ref="B5:D5"/>
    <mergeCell ref="F5:I5"/>
    <mergeCell ref="A6:B6"/>
    <mergeCell ref="C6:I6"/>
    <mergeCell ref="A7:B7"/>
    <mergeCell ref="C7:D7"/>
    <mergeCell ref="E7:F7"/>
    <mergeCell ref="G7:I7"/>
    <mergeCell ref="A8:B8"/>
    <mergeCell ref="C8:E8"/>
    <mergeCell ref="M27:V27"/>
    <mergeCell ref="M13:Q13"/>
    <mergeCell ref="N14:Q14"/>
    <mergeCell ref="N15:Q15"/>
    <mergeCell ref="N16:Q16"/>
    <mergeCell ref="N17:Q17"/>
    <mergeCell ref="N18:Q18"/>
    <mergeCell ref="N19:Q19"/>
    <mergeCell ref="N20:Q20"/>
    <mergeCell ref="N21:Q21"/>
    <mergeCell ref="N22:Q22"/>
    <mergeCell ref="N23:Q23"/>
    <mergeCell ref="K46:M46"/>
    <mergeCell ref="B49:C49"/>
    <mergeCell ref="B50:E50"/>
    <mergeCell ref="B51:D51"/>
    <mergeCell ref="B52:D52"/>
    <mergeCell ref="B53:D53"/>
    <mergeCell ref="B54:D54"/>
    <mergeCell ref="B55:D55"/>
    <mergeCell ref="B56:D56"/>
    <mergeCell ref="A45:F45"/>
  </mergeCells>
  <dataValidations count="7">
    <dataValidation type="list" allowBlank="1" showInputMessage="1" showErrorMessage="1" sqref="J12:J43" xr:uid="{00000000-0002-0000-0900-000001000000}">
      <formula1>$A$58:$A$71</formula1>
    </dataValidation>
    <dataValidation type="whole" allowBlank="1" showInputMessage="1" showErrorMessage="1" errorTitle="Nb entier svp" promptTitle="Nb de lits" sqref="C7" xr:uid="{00000000-0002-0000-0900-000002000000}">
      <formula1>0</formula1>
      <formula2>10000</formula2>
    </dataValidation>
    <dataValidation allowBlank="1" showInputMessage="1" showErrorMessage="1" promptTitle="Nombre de lits" sqref="A7:B7" xr:uid="{00000000-0002-0000-0900-000003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900-000004000000}"/>
    <dataValidation allowBlank="1" showInputMessage="1" showErrorMessage="1" promptTitle="Dates" prompt="Date de fin du séjour_x000a_" sqref="A11" xr:uid="{00000000-0002-0000-0900-000005000000}"/>
    <dataValidation allowBlank="1" showErrorMessage="1" promptTitle="Carte SNCF" prompt="Sélectionnez le type de réduction présenté" sqref="E11" xr:uid="{00000000-0002-0000-0900-000006000000}"/>
    <dataValidation type="date" operator="greaterThan" allowBlank="1" showInputMessage="1" showErrorMessage="1" sqref="A18:A43" xr:uid="{00000000-0002-0000-0900-000007000000}">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77"/>
  <sheetViews>
    <sheetView showGridLines="0"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3.855468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17</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57"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Novembre</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3"/>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KA0me8cgG+ZqLSuJJWQI3vkthXrpKh02xO/uE1TbWzMVylLXLaDvZpCy5GAUGx/CMLntNqBdYG2mAQrp2PzVwQ==" saltValue="aUrRBozXQcUbX+0/GWF0nw==" spinCount="100000" sheet="1" objects="1" scenarios="1" insertRows="0" selectLockedCells="1"/>
  <mergeCells count="34">
    <mergeCell ref="A1:I1"/>
    <mergeCell ref="A2:I2"/>
    <mergeCell ref="B5:D5"/>
    <mergeCell ref="F5:I5"/>
    <mergeCell ref="A6:B6"/>
    <mergeCell ref="C6:I6"/>
    <mergeCell ref="A7:B7"/>
    <mergeCell ref="C7:D7"/>
    <mergeCell ref="E7:F7"/>
    <mergeCell ref="G7:I7"/>
    <mergeCell ref="A8:B8"/>
    <mergeCell ref="C8:E8"/>
    <mergeCell ref="M27:V27"/>
    <mergeCell ref="M13:Q13"/>
    <mergeCell ref="N14:Q14"/>
    <mergeCell ref="N15:Q15"/>
    <mergeCell ref="N16:Q16"/>
    <mergeCell ref="N17:Q17"/>
    <mergeCell ref="N18:Q18"/>
    <mergeCell ref="N19:Q19"/>
    <mergeCell ref="N20:Q20"/>
    <mergeCell ref="N21:Q21"/>
    <mergeCell ref="N22:Q22"/>
    <mergeCell ref="N23:Q23"/>
    <mergeCell ref="K46:M46"/>
    <mergeCell ref="B49:C49"/>
    <mergeCell ref="B50:E50"/>
    <mergeCell ref="B51:D51"/>
    <mergeCell ref="B52:D52"/>
    <mergeCell ref="B53:D53"/>
    <mergeCell ref="B54:D54"/>
    <mergeCell ref="B55:D55"/>
    <mergeCell ref="B56:D56"/>
    <mergeCell ref="A45:F45"/>
  </mergeCells>
  <dataValidations count="7">
    <dataValidation type="list" allowBlank="1" showInputMessage="1" showErrorMessage="1" sqref="J12:J43" xr:uid="{00000000-0002-0000-0A00-000001000000}">
      <formula1>$A$58:$A$71</formula1>
    </dataValidation>
    <dataValidation type="whole" allowBlank="1" showInputMessage="1" showErrorMessage="1" errorTitle="Nb entier svp" promptTitle="Nb de lits" sqref="C7" xr:uid="{00000000-0002-0000-0A00-000002000000}">
      <formula1>0</formula1>
      <formula2>10000</formula2>
    </dataValidation>
    <dataValidation allowBlank="1" showInputMessage="1" showErrorMessage="1" promptTitle="Nombre de lits" sqref="A7:B7" xr:uid="{00000000-0002-0000-0A00-000003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A00-000004000000}"/>
    <dataValidation allowBlank="1" showInputMessage="1" showErrorMessage="1" promptTitle="Dates" prompt="Date de fin du séjour_x000a_" sqref="A11" xr:uid="{00000000-0002-0000-0A00-000005000000}"/>
    <dataValidation allowBlank="1" showErrorMessage="1" promptTitle="Carte SNCF" prompt="Sélectionnez le type de réduction présenté" sqref="E11" xr:uid="{00000000-0002-0000-0A00-000006000000}"/>
    <dataValidation type="date" operator="greaterThan" allowBlank="1" showInputMessage="1" showErrorMessage="1" sqref="A18:A43" xr:uid="{00000000-0002-0000-0A00-000007000000}">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77"/>
  <sheetViews>
    <sheetView showGridLines="0"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3.855468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18</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57"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Décembre</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4"/>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QT/9WGE3B7ozC06snjopa6ofbkIrh8AsEcIUQbp8gUPRRpMO/xxjr1fxDhgpc92IYOxsj+VtaOlpVRXlBi5e9w==" saltValue="d/fPbBde4gKZ56Yd6OeOwg==" spinCount="100000" sheet="1" objects="1" scenarios="1" insertRows="0" selectLockedCells="1"/>
  <mergeCells count="34">
    <mergeCell ref="A1:I1"/>
    <mergeCell ref="A2:I2"/>
    <mergeCell ref="B5:D5"/>
    <mergeCell ref="F5:I5"/>
    <mergeCell ref="A6:B6"/>
    <mergeCell ref="C6:I6"/>
    <mergeCell ref="A7:B7"/>
    <mergeCell ref="C7:D7"/>
    <mergeCell ref="E7:F7"/>
    <mergeCell ref="G7:I7"/>
    <mergeCell ref="A8:B8"/>
    <mergeCell ref="C8:E8"/>
    <mergeCell ref="M27:V27"/>
    <mergeCell ref="M13:Q13"/>
    <mergeCell ref="N14:Q14"/>
    <mergeCell ref="N15:Q15"/>
    <mergeCell ref="N16:Q16"/>
    <mergeCell ref="N17:Q17"/>
    <mergeCell ref="N18:Q18"/>
    <mergeCell ref="N19:Q19"/>
    <mergeCell ref="N20:Q20"/>
    <mergeCell ref="N21:Q21"/>
    <mergeCell ref="N22:Q22"/>
    <mergeCell ref="N23:Q23"/>
    <mergeCell ref="K46:M46"/>
    <mergeCell ref="B49:C49"/>
    <mergeCell ref="B50:E50"/>
    <mergeCell ref="B51:D51"/>
    <mergeCell ref="B52:D52"/>
    <mergeCell ref="B53:D53"/>
    <mergeCell ref="B54:D54"/>
    <mergeCell ref="B55:D55"/>
    <mergeCell ref="B56:D56"/>
    <mergeCell ref="A45:F45"/>
  </mergeCells>
  <dataValidations count="7">
    <dataValidation type="date" operator="greaterThan" allowBlank="1" showInputMessage="1" showErrorMessage="1" sqref="A18:A43" xr:uid="{00000000-0002-0000-0B00-000000000000}">
      <formula1>40544</formula1>
    </dataValidation>
    <dataValidation allowBlank="1" showErrorMessage="1" promptTitle="Carte SNCF" prompt="Sélectionnez le type de réduction présenté" sqref="E11" xr:uid="{00000000-0002-0000-0B00-000001000000}"/>
    <dataValidation allowBlank="1" showInputMessage="1" showErrorMessage="1" promptTitle="Dates" prompt="Date de fin du séjour_x000a_" sqref="A11" xr:uid="{00000000-0002-0000-0B00-000002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B00-000003000000}"/>
    <dataValidation allowBlank="1" showInputMessage="1" showErrorMessage="1" promptTitle="Nombre de lits" sqref="A7:B7" xr:uid="{00000000-0002-0000-0B00-000004000000}"/>
    <dataValidation type="whole" allowBlank="1" showInputMessage="1" showErrorMessage="1" errorTitle="Nb entier svp" promptTitle="Nb de lits" sqref="C7" xr:uid="{00000000-0002-0000-0B00-000005000000}">
      <formula1>0</formula1>
      <formula2>10000</formula2>
    </dataValidation>
    <dataValidation type="list" allowBlank="1" showInputMessage="1" showErrorMessage="1" sqref="J12:J43" xr:uid="{00000000-0002-0000-0B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207"/>
  <sheetViews>
    <sheetView zoomScale="85" zoomScaleNormal="85" workbookViewId="0">
      <selection activeCell="M32" sqref="M32"/>
    </sheetView>
  </sheetViews>
  <sheetFormatPr baseColWidth="10" defaultRowHeight="12.75" x14ac:dyDescent="0.2"/>
  <cols>
    <col min="1" max="1" width="21.140625" style="64" customWidth="1"/>
    <col min="2" max="2" width="7.28515625" style="64" customWidth="1"/>
    <col min="3" max="5" width="11.42578125" style="64"/>
    <col min="6" max="6" width="12.140625" style="64" customWidth="1"/>
    <col min="7" max="7" width="4.42578125" style="64" customWidth="1"/>
    <col min="8" max="8" width="23.7109375" style="64" customWidth="1"/>
    <col min="9" max="15" width="11.42578125" style="64"/>
    <col min="16" max="16" width="6.5703125" style="64" customWidth="1"/>
    <col min="17" max="17" width="23.7109375" style="64" customWidth="1"/>
    <col min="18" max="18" width="2.42578125" style="64" customWidth="1"/>
    <col min="19" max="16384" width="11.42578125" style="64"/>
  </cols>
  <sheetData>
    <row r="1" spans="1:23" ht="12.75" customHeight="1" x14ac:dyDescent="0.2">
      <c r="A1" s="150" t="s">
        <v>117</v>
      </c>
      <c r="B1" s="150"/>
      <c r="C1" s="150"/>
      <c r="D1" s="150"/>
      <c r="E1" s="150"/>
      <c r="F1" s="150"/>
      <c r="G1" s="150"/>
      <c r="H1" s="150"/>
      <c r="I1" s="150"/>
      <c r="J1" s="150"/>
      <c r="K1" s="150"/>
      <c r="L1" s="150"/>
      <c r="M1" s="150"/>
      <c r="N1" s="150"/>
      <c r="O1" s="150"/>
      <c r="P1" s="150"/>
      <c r="Q1" s="150"/>
      <c r="R1" s="150"/>
      <c r="S1" s="150"/>
    </row>
    <row r="2" spans="1:23" ht="12.75" customHeight="1" x14ac:dyDescent="0.2">
      <c r="A2" s="150"/>
      <c r="B2" s="150"/>
      <c r="C2" s="150"/>
      <c r="D2" s="150"/>
      <c r="E2" s="150"/>
      <c r="F2" s="150"/>
      <c r="G2" s="150"/>
      <c r="H2" s="150"/>
      <c r="I2" s="150"/>
      <c r="J2" s="150"/>
      <c r="K2" s="150"/>
      <c r="L2" s="150"/>
      <c r="M2" s="150"/>
      <c r="N2" s="150"/>
      <c r="O2" s="150"/>
      <c r="P2" s="150"/>
      <c r="Q2" s="150"/>
      <c r="R2" s="150"/>
      <c r="S2" s="150"/>
    </row>
    <row r="3" spans="1:23" ht="12.75" customHeight="1" x14ac:dyDescent="0.2">
      <c r="A3" s="150"/>
      <c r="B3" s="150"/>
      <c r="C3" s="150"/>
      <c r="D3" s="150"/>
      <c r="E3" s="150"/>
      <c r="F3" s="150"/>
      <c r="G3" s="150"/>
      <c r="H3" s="150"/>
      <c r="I3" s="150"/>
      <c r="J3" s="150"/>
      <c r="K3" s="150"/>
      <c r="L3" s="150"/>
      <c r="M3" s="150"/>
      <c r="N3" s="150"/>
      <c r="O3" s="150"/>
      <c r="P3" s="150"/>
      <c r="Q3" s="150"/>
      <c r="R3" s="150"/>
      <c r="S3" s="150"/>
    </row>
    <row r="6" spans="1:23" ht="15.75" x14ac:dyDescent="0.25">
      <c r="A6" s="73" t="s">
        <v>118</v>
      </c>
      <c r="B6" s="63"/>
      <c r="C6" s="63"/>
      <c r="D6" s="63"/>
      <c r="E6" s="63"/>
      <c r="J6" s="73" t="s">
        <v>120</v>
      </c>
      <c r="K6" s="63"/>
      <c r="L6" s="63"/>
      <c r="M6" s="63"/>
      <c r="N6" s="63"/>
    </row>
    <row r="8" spans="1:23" ht="31.5" x14ac:dyDescent="0.2">
      <c r="H8" s="74" t="s">
        <v>119</v>
      </c>
      <c r="Q8" s="74" t="s">
        <v>119</v>
      </c>
      <c r="W8" s="65"/>
    </row>
    <row r="9" spans="1:23" x14ac:dyDescent="0.2">
      <c r="H9" s="149">
        <f>B69</f>
        <v>0</v>
      </c>
      <c r="Q9" s="149">
        <f>B84</f>
        <v>0</v>
      </c>
    </row>
    <row r="10" spans="1:23" x14ac:dyDescent="0.2">
      <c r="H10" s="149"/>
      <c r="Q10" s="149"/>
    </row>
    <row r="11" spans="1:23" x14ac:dyDescent="0.2">
      <c r="H11" s="149"/>
      <c r="Q11" s="149"/>
    </row>
    <row r="12" spans="1:23" x14ac:dyDescent="0.2">
      <c r="H12" s="149"/>
      <c r="Q12" s="149"/>
    </row>
    <row r="27" spans="1:5" ht="15.75" x14ac:dyDescent="0.25">
      <c r="A27" s="75"/>
      <c r="B27" s="76"/>
      <c r="E27" s="77"/>
    </row>
    <row r="28" spans="1:5" ht="15.75" x14ac:dyDescent="0.25">
      <c r="A28" s="73" t="s">
        <v>121</v>
      </c>
      <c r="B28" s="63"/>
      <c r="C28" s="63"/>
      <c r="D28" s="63"/>
      <c r="E28" s="63"/>
    </row>
    <row r="47" spans="15:15" x14ac:dyDescent="0.2">
      <c r="O47" s="65"/>
    </row>
    <row r="49" spans="1:15" x14ac:dyDescent="0.2">
      <c r="A49" s="65"/>
    </row>
    <row r="56" spans="1:15" x14ac:dyDescent="0.2">
      <c r="A56" s="77" t="s">
        <v>118</v>
      </c>
    </row>
    <row r="57" spans="1:15" x14ac:dyDescent="0.2">
      <c r="A57" s="65" t="s">
        <v>7</v>
      </c>
      <c r="B57" s="66">
        <f>SUM(Janvier!C12:F43)</f>
        <v>0</v>
      </c>
    </row>
    <row r="58" spans="1:15" x14ac:dyDescent="0.2">
      <c r="A58" s="65" t="s">
        <v>8</v>
      </c>
      <c r="B58" s="66">
        <f>SUM(Février!C12:F43)</f>
        <v>0</v>
      </c>
    </row>
    <row r="59" spans="1:15" x14ac:dyDescent="0.2">
      <c r="A59" s="65" t="s">
        <v>9</v>
      </c>
      <c r="B59" s="66">
        <f>SUM(Mars!C12:F43)</f>
        <v>0</v>
      </c>
    </row>
    <row r="60" spans="1:15" x14ac:dyDescent="0.2">
      <c r="A60" s="65" t="s">
        <v>10</v>
      </c>
      <c r="B60" s="66">
        <f>SUM(Avril!C12:F43)</f>
        <v>0</v>
      </c>
    </row>
    <row r="61" spans="1:15" x14ac:dyDescent="0.2">
      <c r="A61" s="65" t="s">
        <v>11</v>
      </c>
      <c r="B61" s="66">
        <f>SUM(Mai!C12:F43)</f>
        <v>0</v>
      </c>
      <c r="D61" s="65"/>
      <c r="E61" s="66"/>
      <c r="F61" s="66"/>
      <c r="G61" s="66"/>
      <c r="H61" s="66"/>
      <c r="I61" s="66"/>
      <c r="J61" s="66"/>
      <c r="K61" s="66"/>
      <c r="L61" s="66"/>
      <c r="M61" s="66"/>
      <c r="N61" s="66"/>
      <c r="O61" s="66"/>
    </row>
    <row r="62" spans="1:15" x14ac:dyDescent="0.2">
      <c r="A62" s="65" t="s">
        <v>12</v>
      </c>
      <c r="B62" s="66">
        <f>SUM(Juin!C12:F43)</f>
        <v>0</v>
      </c>
    </row>
    <row r="63" spans="1:15" x14ac:dyDescent="0.2">
      <c r="A63" s="65" t="s">
        <v>13</v>
      </c>
      <c r="B63" s="66">
        <f>SUM(Juillet!C12:F43)</f>
        <v>0</v>
      </c>
    </row>
    <row r="64" spans="1:15" x14ac:dyDescent="0.2">
      <c r="A64" s="65" t="s">
        <v>14</v>
      </c>
      <c r="B64" s="66">
        <f>SUM(Août!C12:F43)</f>
        <v>0</v>
      </c>
    </row>
    <row r="65" spans="1:16" x14ac:dyDescent="0.2">
      <c r="A65" s="65" t="s">
        <v>15</v>
      </c>
      <c r="B65" s="66">
        <f>SUM(Septembre!C12:F43)</f>
        <v>0</v>
      </c>
    </row>
    <row r="66" spans="1:16" x14ac:dyDescent="0.2">
      <c r="A66" s="65" t="s">
        <v>16</v>
      </c>
      <c r="B66" s="66">
        <f>SUM(Octobre!C12:F43)</f>
        <v>0</v>
      </c>
    </row>
    <row r="67" spans="1:16" x14ac:dyDescent="0.2">
      <c r="A67" s="65" t="s">
        <v>17</v>
      </c>
      <c r="B67" s="66">
        <f>SUM(Novembre!C12:F43)</f>
        <v>0</v>
      </c>
    </row>
    <row r="68" spans="1:16" x14ac:dyDescent="0.2">
      <c r="A68" s="65" t="s">
        <v>18</v>
      </c>
      <c r="B68" s="66">
        <f>SUM(Décembre!C12:F43)</f>
        <v>0</v>
      </c>
    </row>
    <row r="69" spans="1:16" x14ac:dyDescent="0.2">
      <c r="A69" s="65" t="s">
        <v>1</v>
      </c>
      <c r="B69" s="66">
        <f>SUM(B57:B68)</f>
        <v>0</v>
      </c>
    </row>
    <row r="71" spans="1:16" x14ac:dyDescent="0.2">
      <c r="A71" s="77" t="s">
        <v>120</v>
      </c>
      <c r="E71" s="65"/>
      <c r="F71" s="66"/>
      <c r="G71" s="66"/>
      <c r="H71" s="66"/>
      <c r="I71" s="66"/>
      <c r="J71" s="66"/>
      <c r="K71" s="66"/>
      <c r="L71" s="66"/>
      <c r="M71" s="66"/>
      <c r="N71" s="66"/>
      <c r="O71" s="66"/>
      <c r="P71" s="66"/>
    </row>
    <row r="72" spans="1:16" x14ac:dyDescent="0.2">
      <c r="A72" s="65" t="s">
        <v>7</v>
      </c>
      <c r="B72" s="66">
        <f>SUM(Janvier!B44)</f>
        <v>0</v>
      </c>
      <c r="E72" s="66"/>
      <c r="F72" s="66"/>
      <c r="G72" s="66"/>
      <c r="H72" s="66"/>
      <c r="I72" s="66"/>
      <c r="J72" s="66"/>
      <c r="K72" s="66"/>
      <c r="L72" s="66"/>
      <c r="M72" s="66"/>
      <c r="N72" s="66"/>
      <c r="O72" s="66"/>
      <c r="P72" s="66"/>
    </row>
    <row r="73" spans="1:16" x14ac:dyDescent="0.2">
      <c r="A73" s="65" t="s">
        <v>8</v>
      </c>
      <c r="B73" s="66">
        <f>SUM(Février!B44)</f>
        <v>0</v>
      </c>
    </row>
    <row r="74" spans="1:16" x14ac:dyDescent="0.2">
      <c r="A74" s="65" t="s">
        <v>9</v>
      </c>
      <c r="B74" s="66">
        <f>SUM(Mars!B44)</f>
        <v>0</v>
      </c>
      <c r="E74" s="67"/>
      <c r="F74" s="67"/>
      <c r="G74" s="67"/>
      <c r="H74" s="67"/>
      <c r="I74" s="67"/>
      <c r="J74" s="67"/>
      <c r="K74" s="67"/>
      <c r="L74" s="67"/>
      <c r="M74" s="67"/>
      <c r="N74" s="67"/>
      <c r="O74" s="67"/>
      <c r="P74" s="67"/>
    </row>
    <row r="75" spans="1:16" x14ac:dyDescent="0.2">
      <c r="A75" s="65" t="s">
        <v>10</v>
      </c>
      <c r="B75" s="66">
        <f>SUM(Avril!B44)</f>
        <v>0</v>
      </c>
    </row>
    <row r="76" spans="1:16" x14ac:dyDescent="0.2">
      <c r="A76" s="65" t="s">
        <v>11</v>
      </c>
      <c r="B76" s="66">
        <f>SUM(Mai!B44)</f>
        <v>0</v>
      </c>
    </row>
    <row r="77" spans="1:16" x14ac:dyDescent="0.2">
      <c r="A77" s="65" t="s">
        <v>12</v>
      </c>
      <c r="B77" s="66">
        <f>SUM(Juin!B44)</f>
        <v>0</v>
      </c>
    </row>
    <row r="78" spans="1:16" x14ac:dyDescent="0.2">
      <c r="A78" s="65" t="s">
        <v>13</v>
      </c>
      <c r="B78" s="66">
        <f>SUM(Juillet!B44)</f>
        <v>0</v>
      </c>
    </row>
    <row r="79" spans="1:16" x14ac:dyDescent="0.2">
      <c r="A79" s="65" t="s">
        <v>14</v>
      </c>
      <c r="B79" s="66">
        <f>SUM(Août!B44)</f>
        <v>0</v>
      </c>
    </row>
    <row r="80" spans="1:16" x14ac:dyDescent="0.2">
      <c r="A80" s="65" t="s">
        <v>15</v>
      </c>
      <c r="B80" s="66">
        <f>SUM(Septembre!B44)</f>
        <v>0</v>
      </c>
    </row>
    <row r="81" spans="1:14" x14ac:dyDescent="0.2">
      <c r="A81" s="65" t="s">
        <v>16</v>
      </c>
      <c r="B81" s="66">
        <f>SUM(Octobre!B44)</f>
        <v>0</v>
      </c>
    </row>
    <row r="82" spans="1:14" x14ac:dyDescent="0.2">
      <c r="A82" s="65" t="s">
        <v>17</v>
      </c>
      <c r="B82" s="66">
        <f>SUM(Novembre!B44)</f>
        <v>0</v>
      </c>
    </row>
    <row r="83" spans="1:14" x14ac:dyDescent="0.2">
      <c r="A83" s="65" t="s">
        <v>18</v>
      </c>
      <c r="B83" s="66">
        <f>SUM(Décembre!B44)</f>
        <v>0</v>
      </c>
    </row>
    <row r="84" spans="1:14" x14ac:dyDescent="0.2">
      <c r="A84" s="65" t="s">
        <v>1</v>
      </c>
      <c r="B84" s="66">
        <f>SUM(B72:B83)</f>
        <v>0</v>
      </c>
    </row>
    <row r="86" spans="1:14" x14ac:dyDescent="0.2">
      <c r="A86" s="77" t="s">
        <v>121</v>
      </c>
      <c r="B86" s="65"/>
      <c r="C86" s="66"/>
      <c r="D86" s="66"/>
      <c r="E86" s="66"/>
      <c r="F86" s="66"/>
      <c r="G86" s="66"/>
      <c r="H86" s="66"/>
      <c r="I86" s="66"/>
      <c r="J86" s="66"/>
      <c r="K86" s="66"/>
      <c r="L86" s="66"/>
      <c r="M86" s="66"/>
    </row>
    <row r="87" spans="1:14" x14ac:dyDescent="0.2">
      <c r="B87" s="66" t="s">
        <v>7</v>
      </c>
      <c r="C87" s="66" t="s">
        <v>8</v>
      </c>
      <c r="D87" s="66" t="s">
        <v>9</v>
      </c>
      <c r="E87" s="66" t="s">
        <v>10</v>
      </c>
      <c r="F87" s="66" t="s">
        <v>11</v>
      </c>
      <c r="G87" s="66" t="s">
        <v>12</v>
      </c>
      <c r="H87" s="66" t="s">
        <v>13</v>
      </c>
      <c r="I87" s="66" t="s">
        <v>14</v>
      </c>
      <c r="J87" s="66" t="s">
        <v>15</v>
      </c>
      <c r="K87" s="66" t="s">
        <v>16</v>
      </c>
      <c r="L87" s="66" t="s">
        <v>17</v>
      </c>
      <c r="M87" s="66" t="s">
        <v>18</v>
      </c>
      <c r="N87" s="66" t="s">
        <v>1</v>
      </c>
    </row>
    <row r="88" spans="1:14" x14ac:dyDescent="0.2">
      <c r="A88" s="68" t="s">
        <v>87</v>
      </c>
      <c r="B88" s="66">
        <f>COUNTIF(Janvier!$J$12:$J$43,"Réservation en direct")</f>
        <v>0</v>
      </c>
      <c r="C88" s="66">
        <f>COUNTIF(Février!$J$12:$J$43,"Réservation en direct")</f>
        <v>0</v>
      </c>
      <c r="D88" s="66">
        <f>COUNTIF(Mars!$J$12:$J$43,"Réservation en direct")</f>
        <v>0</v>
      </c>
      <c r="E88" s="66">
        <f>COUNTIF(Avril!$J$12:$J$43,"Réservation en direct")</f>
        <v>0</v>
      </c>
      <c r="F88" s="66">
        <f>COUNTIF(Mai!$J$12:$J$43,"Réservation en direct")</f>
        <v>0</v>
      </c>
      <c r="G88" s="66">
        <f>COUNTIF(Juin!$J$12:$J$43,"Réservation en direct")</f>
        <v>0</v>
      </c>
      <c r="H88" s="66">
        <f>COUNTIF(Juillet!$J$12:$J$43,"Réservation en direct")</f>
        <v>0</v>
      </c>
      <c r="I88" s="66">
        <f>COUNTIF(Août!$J$12:$J$43,"Réservation en direct")</f>
        <v>0</v>
      </c>
      <c r="J88" s="66">
        <f>COUNTIF(Septembre!$J$12:$J$43,"Réservation en direct")</f>
        <v>0</v>
      </c>
      <c r="K88" s="66">
        <f>COUNTIF(Octobre!$J$12:$J$43,"Réservation en direct")</f>
        <v>0</v>
      </c>
      <c r="L88" s="66">
        <f>COUNTIF(Novembre!$J$12:$J$43,"Réservation en direct")</f>
        <v>0</v>
      </c>
      <c r="M88" s="66">
        <f>COUNTIF(Décembre!$J$12:$J$43,"Réservation en direct")</f>
        <v>0</v>
      </c>
      <c r="N88" s="66">
        <f>SUM(B88:M88)</f>
        <v>0</v>
      </c>
    </row>
    <row r="89" spans="1:14" x14ac:dyDescent="0.2">
      <c r="A89" s="68" t="s">
        <v>89</v>
      </c>
      <c r="B89" s="66">
        <f>COUNTIF(Janvier!$J$12:$J$43,"Abritel")</f>
        <v>0</v>
      </c>
      <c r="C89" s="66">
        <f>COUNTIF(Février!$J$12:$J$43,"Abritel")</f>
        <v>0</v>
      </c>
      <c r="D89" s="66">
        <f>COUNTIF(Mars!$J$12:$J$43,"Abritel")</f>
        <v>0</v>
      </c>
      <c r="E89" s="66">
        <f>COUNTIF(Avril!$J$12:$J$43,"Abritel")</f>
        <v>0</v>
      </c>
      <c r="F89" s="66">
        <f>COUNTIF(Mai!$J$12:$J$43,"Abritel")</f>
        <v>0</v>
      </c>
      <c r="G89" s="66">
        <f>COUNTIF(Juin!$J$12:$J$43,"Abritel")</f>
        <v>0</v>
      </c>
      <c r="H89" s="66">
        <f>COUNTIF(Juillet!$J$12:$J$43,"Abritel")</f>
        <v>0</v>
      </c>
      <c r="I89" s="66">
        <f>COUNTIF(Août!$J$12:$J$43,"Abritel")</f>
        <v>0</v>
      </c>
      <c r="J89" s="66">
        <f>COUNTIF(Septembre!$J$12:$J$43,"Abritel")</f>
        <v>0</v>
      </c>
      <c r="K89" s="66">
        <f>COUNTIF(Octobre!$J$12:$J$43,"Abritel")</f>
        <v>0</v>
      </c>
      <c r="L89" s="66">
        <f>COUNTIF(Novembre!$J$12:$J$43,"Abritel")</f>
        <v>0</v>
      </c>
      <c r="M89" s="66">
        <f>COUNTIF(Décembre!$J$12:$J$43,"Abritel")</f>
        <v>0</v>
      </c>
      <c r="N89" s="66">
        <f t="shared" ref="N89:N101" si="0">SUM(B89:M89)</f>
        <v>0</v>
      </c>
    </row>
    <row r="90" spans="1:14" x14ac:dyDescent="0.2">
      <c r="A90" s="68" t="s">
        <v>90</v>
      </c>
      <c r="B90" s="66">
        <f>COUNTIF(Janvier!$J$12:$J$43,"AirBnB")</f>
        <v>0</v>
      </c>
      <c r="C90" s="66">
        <f>COUNTIF(Février!$J$12:$J$43,"AirBnB")</f>
        <v>0</v>
      </c>
      <c r="D90" s="66">
        <f>COUNTIF(Mars!$J$12:$J$43,"AirBnB")</f>
        <v>0</v>
      </c>
      <c r="E90" s="66">
        <f>COUNTIF(Avril!$J$12:$J$43,"AirBnB")</f>
        <v>0</v>
      </c>
      <c r="F90" s="66">
        <f>COUNTIF(Mai!$J$12:$J$43,"AirBnB")</f>
        <v>0</v>
      </c>
      <c r="G90" s="66">
        <f>COUNTIF(Juin!$J$12:$J$43,"AirBnB")</f>
        <v>0</v>
      </c>
      <c r="H90" s="66">
        <f>COUNTIF(Juillet!$J$12:$J$43,"AirBnB")</f>
        <v>0</v>
      </c>
      <c r="I90" s="66">
        <f>COUNTIF(Août!$J$12:$J$43,"AirBnB")</f>
        <v>0</v>
      </c>
      <c r="J90" s="66">
        <f>COUNTIF(Septembre!$J$12:$J$43,"AirBnB")</f>
        <v>0</v>
      </c>
      <c r="K90" s="66">
        <f>COUNTIF(Octobre!$J$12:$J$43,"AirBnB")</f>
        <v>0</v>
      </c>
      <c r="L90" s="66">
        <f>COUNTIF(Novembre!$J$12:$J$43,"AirBnB")</f>
        <v>0</v>
      </c>
      <c r="M90" s="66">
        <f>COUNTIF(Décembre!$J$12:$J$43,"AirBnB")</f>
        <v>0</v>
      </c>
      <c r="N90" s="66">
        <f t="shared" si="0"/>
        <v>0</v>
      </c>
    </row>
    <row r="91" spans="1:14" x14ac:dyDescent="0.2">
      <c r="A91" s="68" t="s">
        <v>91</v>
      </c>
      <c r="B91" s="66">
        <f>COUNTIF(Janvier!$J$12:$J$43,"Amivac")</f>
        <v>0</v>
      </c>
      <c r="C91" s="66">
        <f>COUNTIF(Février!$J$12:$J$43,"Amivac")</f>
        <v>0</v>
      </c>
      <c r="D91" s="66">
        <f>COUNTIF(Mars!$J$12:$J$43,"Amivac")</f>
        <v>0</v>
      </c>
      <c r="E91" s="66">
        <f>COUNTIF(Avril!$J$12:$J$43,"Amivac")</f>
        <v>0</v>
      </c>
      <c r="F91" s="66">
        <f>COUNTIF(Mai!$J$12:$J$43,"Amivac")</f>
        <v>0</v>
      </c>
      <c r="G91" s="66">
        <f>COUNTIF(Juin!$J$12:$J$43,"Amivac")</f>
        <v>0</v>
      </c>
      <c r="H91" s="66">
        <f>COUNTIF(Juillet!$J$12:$J$43,"Amivac")</f>
        <v>0</v>
      </c>
      <c r="I91" s="66">
        <f>COUNTIF(Août!$J$12:$J$43,"Amivac")</f>
        <v>0</v>
      </c>
      <c r="J91" s="66">
        <f>COUNTIF(Septembre!$J$12:$J$43,"Amivac")</f>
        <v>0</v>
      </c>
      <c r="K91" s="66">
        <f>COUNTIF(Octobre!$J$12:$J$43,"Amivac")</f>
        <v>0</v>
      </c>
      <c r="L91" s="66">
        <f>COUNTIF(Novembre!$J$12:$J$43,"Amivac")</f>
        <v>0</v>
      </c>
      <c r="M91" s="66">
        <f>COUNTIF(Décembre!$J$12:$J$43,"Amivac")</f>
        <v>0</v>
      </c>
      <c r="N91" s="66">
        <f t="shared" si="0"/>
        <v>0</v>
      </c>
    </row>
    <row r="92" spans="1:14" x14ac:dyDescent="0.2">
      <c r="A92" s="68" t="s">
        <v>92</v>
      </c>
      <c r="B92" s="66">
        <f>COUNTIF(Janvier!$J$12:$J$43,"Booking")</f>
        <v>0</v>
      </c>
      <c r="C92" s="66">
        <f>COUNTIF(Février!$J$12:$J$43,"Booking")</f>
        <v>0</v>
      </c>
      <c r="D92" s="66">
        <f>COUNTIF(Mars!$J$12:$J$43,"Booking")</f>
        <v>0</v>
      </c>
      <c r="E92" s="66">
        <f>COUNTIF(Avril!$J$12:$J$43,"Booking")</f>
        <v>0</v>
      </c>
      <c r="F92" s="66">
        <f>COUNTIF(Mai!$J$12:$J$43,"Booking")</f>
        <v>0</v>
      </c>
      <c r="G92" s="66">
        <f>COUNTIF(Juin!$J$12:$J$43,"Booking")</f>
        <v>0</v>
      </c>
      <c r="H92" s="66">
        <f>COUNTIF(Juillet!$J$12:$J$43,"Booking")</f>
        <v>0</v>
      </c>
      <c r="I92" s="66">
        <f>COUNTIF(Août!$J$12:$J$43,"Booking")</f>
        <v>0</v>
      </c>
      <c r="J92" s="66">
        <f>COUNTIF(Septembre!$J$12:$J$43,"Booking")</f>
        <v>0</v>
      </c>
      <c r="K92" s="66">
        <f>COUNTIF(Octobre!$J$12:$J$43,"Booking")</f>
        <v>0</v>
      </c>
      <c r="L92" s="66">
        <f>COUNTIF(Novembre!$J$12:$J$43,"Booking")</f>
        <v>0</v>
      </c>
      <c r="M92" s="66">
        <f>COUNTIF(Décembre!$J$12:$J$43,"Booking")</f>
        <v>0</v>
      </c>
      <c r="N92" s="66">
        <f t="shared" si="0"/>
        <v>0</v>
      </c>
    </row>
    <row r="93" spans="1:14" x14ac:dyDescent="0.2">
      <c r="A93" s="68" t="s">
        <v>93</v>
      </c>
      <c r="B93" s="66">
        <f>COUNTIF(Janvier!$J$12:$J$43,"Cybevasion")</f>
        <v>0</v>
      </c>
      <c r="C93" s="66">
        <f>COUNTIF(Février!$J$12:$J$43,"Cybevasion")</f>
        <v>0</v>
      </c>
      <c r="D93" s="66">
        <f>COUNTIF(Mars!$J$12:$J$43,"Cybevasion")</f>
        <v>0</v>
      </c>
      <c r="E93" s="66">
        <f>COUNTIF(Avril!$J$12:$J$43,"Cybevasion")</f>
        <v>0</v>
      </c>
      <c r="F93" s="66">
        <f>COUNTIF(Mai!$J$12:$J$43,"Cybevasion")</f>
        <v>0</v>
      </c>
      <c r="G93" s="66">
        <f>COUNTIF(Juin!$J$12:$J$43,"Cybevasion")</f>
        <v>0</v>
      </c>
      <c r="H93" s="66">
        <f>COUNTIF(Juillet!$J$12:$J$43,"Cybevasion")</f>
        <v>0</v>
      </c>
      <c r="I93" s="66">
        <f>COUNTIF(Août!$J$12:$J$43,"Cybevasion")</f>
        <v>0</v>
      </c>
      <c r="J93" s="66">
        <f>COUNTIF(Septembre!$J$12:$J$43,"Cybevasion")</f>
        <v>0</v>
      </c>
      <c r="K93" s="66">
        <f>COUNTIF(Octobre!$J$12:$J$43,"Cybevasion")</f>
        <v>0</v>
      </c>
      <c r="L93" s="66">
        <f>COUNTIF(Novembre!$J$12:$J$43,"Cybevasion")</f>
        <v>0</v>
      </c>
      <c r="M93" s="66">
        <f>COUNTIF(Décembre!$J$12:$J$43,"Cybevasion")</f>
        <v>0</v>
      </c>
      <c r="N93" s="66">
        <f t="shared" si="0"/>
        <v>0</v>
      </c>
    </row>
    <row r="94" spans="1:14" x14ac:dyDescent="0.2">
      <c r="A94" s="68" t="s">
        <v>94</v>
      </c>
      <c r="B94" s="66">
        <f>COUNTIF(Janvier!$J$12:$J$43,"Expedia")</f>
        <v>0</v>
      </c>
      <c r="C94" s="66">
        <f>COUNTIF(Février!$J$12:$J$43,"Expedia")</f>
        <v>0</v>
      </c>
      <c r="D94" s="66">
        <f>COUNTIF(Mars!$J$12:$J$43,"Expedia")</f>
        <v>0</v>
      </c>
      <c r="E94" s="66">
        <f>COUNTIF(Avril!$J$12:$J$43,"Expedia")</f>
        <v>0</v>
      </c>
      <c r="F94" s="66">
        <f>COUNTIF(Mai!$J$12:$J$43,"Expedia")</f>
        <v>0</v>
      </c>
      <c r="G94" s="66">
        <f>COUNTIF(Juin!$J$12:$J$43,"Expedia")</f>
        <v>0</v>
      </c>
      <c r="H94" s="66">
        <f>COUNTIF(Juillet!$J$12:$J$43,"Expedia")</f>
        <v>0</v>
      </c>
      <c r="I94" s="66">
        <f>COUNTIF(Août!$J$12:$J$43,"Expedia")</f>
        <v>0</v>
      </c>
      <c r="J94" s="66">
        <f>COUNTIF(Septembre!$J$12:$J$43,"Expedia")</f>
        <v>0</v>
      </c>
      <c r="K94" s="66">
        <f>COUNTIF(Octobre!$J$12:$J$43,"Expedia")</f>
        <v>0</v>
      </c>
      <c r="L94" s="66">
        <f>COUNTIF(Novembre!$J$12:$J$43,"Expedia")</f>
        <v>0</v>
      </c>
      <c r="M94" s="66">
        <f>COUNTIF(Décembre!$J$12:$J$43,"Expedia")</f>
        <v>0</v>
      </c>
      <c r="N94" s="66">
        <f t="shared" si="0"/>
        <v>0</v>
      </c>
    </row>
    <row r="95" spans="1:14" x14ac:dyDescent="0.2">
      <c r="A95" s="68" t="s">
        <v>95</v>
      </c>
      <c r="B95" s="66">
        <f>COUNTIF(Janvier!$J$12:$J$43,"Gîtes de France")</f>
        <v>0</v>
      </c>
      <c r="C95" s="66">
        <f>COUNTIF(Février!$J$12:$J$43,"Gîtes de France")</f>
        <v>0</v>
      </c>
      <c r="D95" s="66">
        <f>COUNTIF(Mars!$J$12:$J$43,"Gîtes de France")</f>
        <v>0</v>
      </c>
      <c r="E95" s="66">
        <f>COUNTIF(Avril!$J$12:$J$43,"Gîtes de France")</f>
        <v>0</v>
      </c>
      <c r="F95" s="66">
        <f>COUNTIF(Mai!$J$12:$J$43,"Gîtes de France")</f>
        <v>0</v>
      </c>
      <c r="G95" s="66">
        <f>COUNTIF(Juin!$J$12:$J$43,"Gîtes de France")</f>
        <v>0</v>
      </c>
      <c r="H95" s="66">
        <f>COUNTIF(Juillet!$J$12:$J$43,"Gîtes de France")</f>
        <v>0</v>
      </c>
      <c r="I95" s="66">
        <f>COUNTIF(Août!$J$12:$J$43,"Gîtes de France")</f>
        <v>0</v>
      </c>
      <c r="J95" s="66">
        <f>COUNTIF(Septembre!$J$12:$J$43,"Gîtes de France")</f>
        <v>0</v>
      </c>
      <c r="K95" s="66">
        <f>COUNTIF(Octobre!$J$12:$J$43,"Gîtes de France")</f>
        <v>0</v>
      </c>
      <c r="L95" s="66">
        <f>COUNTIF(Novembre!$J$12:$J$43,"Gîtes de France")</f>
        <v>0</v>
      </c>
      <c r="M95" s="66">
        <f>COUNTIF(Décembre!$J$12:$J$43,"Gîtes de France")</f>
        <v>0</v>
      </c>
      <c r="N95" s="66">
        <f t="shared" si="0"/>
        <v>0</v>
      </c>
    </row>
    <row r="96" spans="1:14" x14ac:dyDescent="0.2">
      <c r="A96" s="68" t="s">
        <v>96</v>
      </c>
      <c r="B96" s="66">
        <f>COUNTIF(Janvier!$J$12:$J$43,"Greengo")</f>
        <v>0</v>
      </c>
      <c r="C96" s="66">
        <f>COUNTIF(Février!$J$12:$J$43,"Greengo")</f>
        <v>0</v>
      </c>
      <c r="D96" s="66">
        <f>COUNTIF(Mars!$J$12:$J$43,"Greengo")</f>
        <v>0</v>
      </c>
      <c r="E96" s="66">
        <f>COUNTIF(Avril!$J$12:$J$43,"Greengo")</f>
        <v>0</v>
      </c>
      <c r="F96" s="66">
        <f>COUNTIF(Mai!$J$12:$J$43,"Greengo")</f>
        <v>0</v>
      </c>
      <c r="G96" s="66">
        <f>COUNTIF(Juin!$J$12:$J$43,"Greengo")</f>
        <v>0</v>
      </c>
      <c r="H96" s="66">
        <f>COUNTIF(Juillet!$J$12:$J$43,"Greengo")</f>
        <v>0</v>
      </c>
      <c r="I96" s="66">
        <f>COUNTIF(Août!$J$12:$J$43,"Greengo")</f>
        <v>0</v>
      </c>
      <c r="J96" s="66">
        <f>COUNTIF(Septembre!$J$12:$J$43,"Greengo")</f>
        <v>0</v>
      </c>
      <c r="K96" s="66">
        <f>COUNTIF(Octobre!$J$12:$J$43,"Greengo")</f>
        <v>0</v>
      </c>
      <c r="L96" s="66">
        <f>COUNTIF(Novembre!$J$12:$J$43,"Greengo")</f>
        <v>0</v>
      </c>
      <c r="M96" s="66">
        <f>COUNTIF(Décembre!$J$12:$J$43,"Greengo")</f>
        <v>0</v>
      </c>
      <c r="N96" s="66">
        <f t="shared" si="0"/>
        <v>0</v>
      </c>
    </row>
    <row r="97" spans="1:19" x14ac:dyDescent="0.2">
      <c r="A97" s="68" t="s">
        <v>97</v>
      </c>
      <c r="B97" s="66">
        <f>COUNTIF(Janvier!$J$12:$J$43,"Le Bon Coin")</f>
        <v>0</v>
      </c>
      <c r="C97" s="66">
        <f>COUNTIF(Février!$J$12:$J$43,"Le Bon Coin")</f>
        <v>0</v>
      </c>
      <c r="D97" s="66">
        <f>COUNTIF(Mars!$J$12:$J$43,"Le Bon Coin")</f>
        <v>0</v>
      </c>
      <c r="E97" s="66">
        <f>COUNTIF(Avril!$J$12:$J$43,"Le Bon Coin")</f>
        <v>0</v>
      </c>
      <c r="F97" s="66">
        <f>COUNTIF(Mai!$J$12:$J$43,"Le Bon Coin")</f>
        <v>0</v>
      </c>
      <c r="G97" s="66">
        <f>COUNTIF(Juin!$J$12:$J$43,"Le Bon Coin")</f>
        <v>0</v>
      </c>
      <c r="H97" s="66">
        <f>COUNTIF(Juillet!$J$12:$J$43,"Le Bon Coin")</f>
        <v>0</v>
      </c>
      <c r="I97" s="66">
        <f>COUNTIF(Août!$J$12:$J$43,"Le Bon Coin")</f>
        <v>0</v>
      </c>
      <c r="J97" s="66">
        <f>COUNTIF(Septembre!$J$12:$J$43,"Le Bon Coin")</f>
        <v>0</v>
      </c>
      <c r="K97" s="66">
        <f>COUNTIF(Octobre!$J$12:$J$43,"Le Bon Coin")</f>
        <v>0</v>
      </c>
      <c r="L97" s="66">
        <f>COUNTIF(Novembre!$J$12:$J$43,"Le Bon Coin")</f>
        <v>0</v>
      </c>
      <c r="M97" s="66">
        <f>COUNTIF(Décembre!$J$12:$J$43,"Le Bon Coin")</f>
        <v>0</v>
      </c>
      <c r="N97" s="66">
        <f t="shared" si="0"/>
        <v>0</v>
      </c>
    </row>
    <row r="98" spans="1:19" x14ac:dyDescent="0.2">
      <c r="A98" s="68" t="s">
        <v>98</v>
      </c>
      <c r="B98" s="66">
        <f>COUNTIF(Janvier!$J$12:$J$43,"Sawdays")</f>
        <v>0</v>
      </c>
      <c r="C98" s="66">
        <f>COUNTIF(Février!$J$12:$J$43,"Sawdays")</f>
        <v>0</v>
      </c>
      <c r="D98" s="66">
        <f>COUNTIF(Mars!$J$12:$J$43,"Sawdays")</f>
        <v>0</v>
      </c>
      <c r="E98" s="66">
        <f>COUNTIF(Avril!$J$12:$J$43,"Sawdays")</f>
        <v>0</v>
      </c>
      <c r="F98" s="66">
        <f>COUNTIF(Mai!$J$12:$J$43,"Sawdays")</f>
        <v>0</v>
      </c>
      <c r="G98" s="66">
        <f>COUNTIF(Juin!$J$12:$J$43,"Sawdays")</f>
        <v>0</v>
      </c>
      <c r="H98" s="66">
        <f>COUNTIF(Juillet!$J$12:$J$43,"Sawdays")</f>
        <v>0</v>
      </c>
      <c r="I98" s="66">
        <f>COUNTIF(Août!$J$12:$J$43,"Sawdays")</f>
        <v>0</v>
      </c>
      <c r="J98" s="66">
        <f>COUNTIF(Septembre!$J$12:$J$43,"Sawdays")</f>
        <v>0</v>
      </c>
      <c r="K98" s="66">
        <f>COUNTIF(Octobre!$J$12:$J$43,"Sawdays")</f>
        <v>0</v>
      </c>
      <c r="L98" s="66">
        <f>COUNTIF(Novembre!$J$12:$J$43,"Sawdays")</f>
        <v>0</v>
      </c>
      <c r="M98" s="66">
        <f>COUNTIF(Décembre!$J$12:$J$43,"Sawdays")</f>
        <v>0</v>
      </c>
      <c r="N98" s="66">
        <f t="shared" si="0"/>
        <v>0</v>
      </c>
    </row>
    <row r="99" spans="1:19" x14ac:dyDescent="0.2">
      <c r="A99" s="68" t="s">
        <v>99</v>
      </c>
      <c r="B99" s="66">
        <f>COUNTIF(Janvier!$J$12:$J$43,"Seloger vacances")</f>
        <v>0</v>
      </c>
      <c r="C99" s="66">
        <f>COUNTIF(Février!$J$12:$J$43,"Seloger vacances")</f>
        <v>0</v>
      </c>
      <c r="D99" s="66">
        <f>COUNTIF(Mars!$J$12:$J$43,"Seloger vacances")</f>
        <v>0</v>
      </c>
      <c r="E99" s="66">
        <f>COUNTIF(Avril!$J$12:$J$43,"Seloger vacances")</f>
        <v>0</v>
      </c>
      <c r="F99" s="66">
        <f>COUNTIF(Mai!$J$12:$J$43,"Seloger vacances")</f>
        <v>0</v>
      </c>
      <c r="G99" s="66">
        <f>COUNTIF(Juin!$J$12:$J$43,"Seloger vacances")</f>
        <v>0</v>
      </c>
      <c r="H99" s="66">
        <f>COUNTIF(Juillet!$J$12:$J$43,"Seloger vacances")</f>
        <v>0</v>
      </c>
      <c r="I99" s="66">
        <f>COUNTIF(Août!$J$12:$J$43,"Seloger vacances")</f>
        <v>0</v>
      </c>
      <c r="J99" s="66">
        <f>COUNTIF(Septembre!$J$12:$J$43,"Seloger vacances")</f>
        <v>0</v>
      </c>
      <c r="K99" s="66">
        <f>COUNTIF(Octobre!$J$12:$J$43,"Seloger vacances")</f>
        <v>0</v>
      </c>
      <c r="L99" s="66">
        <f>COUNTIF(Novembre!$J$12:$J$43,"Seloger vacances")</f>
        <v>0</v>
      </c>
      <c r="M99" s="66">
        <f>COUNTIF(Décembre!$J$12:$J$43,"Seloger vacances")</f>
        <v>0</v>
      </c>
      <c r="N99" s="66">
        <f t="shared" si="0"/>
        <v>0</v>
      </c>
    </row>
    <row r="100" spans="1:19" x14ac:dyDescent="0.2">
      <c r="A100" s="68" t="s">
        <v>100</v>
      </c>
      <c r="B100" s="66">
        <f>COUNTIF(Janvier!$J$12:$J$43,"Sportihome")</f>
        <v>0</v>
      </c>
      <c r="C100" s="66">
        <f>COUNTIF(Février!$J$12:$J$43,"Sportihome")</f>
        <v>0</v>
      </c>
      <c r="D100" s="66">
        <f>COUNTIF(Mars!$J$12:$J$43,"Sportihome")</f>
        <v>0</v>
      </c>
      <c r="E100" s="66">
        <f>COUNTIF(Avril!$J$12:$J$43,"Sportihome")</f>
        <v>0</v>
      </c>
      <c r="F100" s="66">
        <f>COUNTIF(Mai!$J$12:$J$43,"Sportihome")</f>
        <v>0</v>
      </c>
      <c r="G100" s="66">
        <f>COUNTIF(Juin!$J$12:$J$43,"Sportihome")</f>
        <v>0</v>
      </c>
      <c r="H100" s="66">
        <f>COUNTIF(Juillet!$J$12:$J$43,"Sportihome")</f>
        <v>0</v>
      </c>
      <c r="I100" s="66">
        <f>COUNTIF(Août!$J$12:$J$43,"Sportihome")</f>
        <v>0</v>
      </c>
      <c r="J100" s="66">
        <f>COUNTIF(Septembre!$J$12:$J$43,"Sportihome")</f>
        <v>0</v>
      </c>
      <c r="K100" s="66">
        <f>COUNTIF(Octobre!$J$12:$J$43,"Sportihome")</f>
        <v>0</v>
      </c>
      <c r="L100" s="66">
        <f>COUNTIF(Novembre!$J$12:$J$43,"Sportihome")</f>
        <v>0</v>
      </c>
      <c r="M100" s="66">
        <f>COUNTIF(Décembre!$J$12:$J$43,"Sportihome")</f>
        <v>0</v>
      </c>
      <c r="N100" s="66">
        <f t="shared" si="0"/>
        <v>0</v>
      </c>
    </row>
    <row r="101" spans="1:19" x14ac:dyDescent="0.2">
      <c r="A101" s="68" t="s">
        <v>101</v>
      </c>
      <c r="B101" s="66">
        <f>COUNTIF(Janvier!$J$12:$J$43,"TripAdvisor")</f>
        <v>0</v>
      </c>
      <c r="C101" s="66">
        <f>COUNTIF(Février!$J$12:$J$43,"TripAdvisor")</f>
        <v>0</v>
      </c>
      <c r="D101" s="66">
        <f>COUNTIF(Mars!$J$12:$J$43,"TripAdvisor")</f>
        <v>0</v>
      </c>
      <c r="E101" s="66">
        <f>COUNTIF(Avril!$J$12:$J$43,"TripAdvisor")</f>
        <v>0</v>
      </c>
      <c r="F101" s="66">
        <f>COUNTIF(Mai!$J$12:$J$43,"TripAdvisor")</f>
        <v>0</v>
      </c>
      <c r="G101" s="66">
        <f>COUNTIF(Juin!$J$12:$J$43,"TripAdvisor")</f>
        <v>0</v>
      </c>
      <c r="H101" s="66">
        <f>COUNTIF(Juillet!$J$12:$J$43,"TripAdvisor")</f>
        <v>0</v>
      </c>
      <c r="I101" s="66">
        <f>COUNTIF(Août!$J$12:$J$43,"TripAdvisor")</f>
        <v>0</v>
      </c>
      <c r="J101" s="66">
        <f>COUNTIF(Septembre!$J$12:$J$43,"TripAdvisor")</f>
        <v>0</v>
      </c>
      <c r="K101" s="66">
        <f>COUNTIF(Octobre!$J$12:$J$43,"TripAdvisor")</f>
        <v>0</v>
      </c>
      <c r="L101" s="66">
        <f>COUNTIF(Novembre!$J$12:$J$43,"TripAdvisor")</f>
        <v>0</v>
      </c>
      <c r="M101" s="66">
        <f>COUNTIF(Décembre!$J$12:$J$43,"TripAdvisor")</f>
        <v>0</v>
      </c>
      <c r="N101" s="66">
        <f t="shared" si="0"/>
        <v>0</v>
      </c>
    </row>
    <row r="103" spans="1:19" x14ac:dyDescent="0.2">
      <c r="B103" s="67"/>
      <c r="C103" s="67"/>
      <c r="D103" s="67"/>
      <c r="E103" s="67"/>
      <c r="F103" s="67"/>
      <c r="G103" s="67"/>
      <c r="H103" s="67"/>
      <c r="I103" s="67"/>
      <c r="J103" s="67"/>
      <c r="K103" s="67"/>
      <c r="L103" s="67"/>
      <c r="M103" s="67"/>
    </row>
    <row r="104" spans="1:19" x14ac:dyDescent="0.2">
      <c r="B104" s="65"/>
      <c r="C104" s="66"/>
      <c r="D104" s="66"/>
      <c r="E104" s="66"/>
      <c r="F104" s="66"/>
      <c r="G104" s="66"/>
      <c r="H104" s="66"/>
      <c r="I104" s="66"/>
      <c r="J104" s="66"/>
      <c r="K104" s="66"/>
      <c r="L104" s="66"/>
      <c r="M104" s="66"/>
    </row>
    <row r="105" spans="1:19" x14ac:dyDescent="0.2">
      <c r="B105" s="66"/>
      <c r="C105" s="66"/>
      <c r="D105" s="66"/>
      <c r="E105" s="66"/>
      <c r="F105" s="66"/>
      <c r="G105" s="66"/>
      <c r="H105" s="66"/>
      <c r="I105" s="66"/>
      <c r="J105" s="66"/>
      <c r="K105" s="66"/>
      <c r="L105" s="66"/>
      <c r="M105" s="66"/>
      <c r="N105" s="66"/>
    </row>
    <row r="106" spans="1:19" x14ac:dyDescent="0.2">
      <c r="B106" s="69"/>
      <c r="C106" s="69"/>
      <c r="D106" s="69"/>
      <c r="E106" s="69"/>
      <c r="F106" s="69"/>
      <c r="G106" s="69"/>
      <c r="H106" s="69"/>
      <c r="I106" s="69"/>
      <c r="J106" s="69"/>
      <c r="K106" s="69"/>
      <c r="L106" s="69"/>
      <c r="M106" s="69"/>
      <c r="N106" s="70"/>
    </row>
    <row r="107" spans="1:19" x14ac:dyDescent="0.2">
      <c r="A107" s="67"/>
      <c r="B107" s="67"/>
      <c r="C107" s="67"/>
      <c r="D107" s="67"/>
      <c r="E107" s="67"/>
      <c r="F107" s="67"/>
      <c r="G107" s="67"/>
      <c r="H107" s="67"/>
      <c r="I107" s="67"/>
      <c r="J107" s="67"/>
      <c r="K107" s="67"/>
      <c r="L107" s="67"/>
      <c r="M107" s="67"/>
    </row>
    <row r="108" spans="1:19" x14ac:dyDescent="0.2">
      <c r="B108" s="65"/>
      <c r="C108" s="66"/>
      <c r="D108" s="66"/>
      <c r="E108" s="66"/>
      <c r="F108" s="66"/>
      <c r="G108" s="66"/>
      <c r="H108" s="66"/>
      <c r="I108" s="66"/>
      <c r="J108" s="66"/>
      <c r="K108" s="66"/>
      <c r="L108" s="66"/>
      <c r="M108" s="66"/>
    </row>
    <row r="109" spans="1:19" x14ac:dyDescent="0.2">
      <c r="B109" s="66"/>
      <c r="C109" s="66"/>
      <c r="D109" s="66"/>
      <c r="E109" s="66"/>
      <c r="F109" s="66"/>
      <c r="G109" s="66"/>
      <c r="H109" s="66"/>
      <c r="I109" s="66"/>
      <c r="J109" s="66"/>
      <c r="K109" s="66"/>
      <c r="L109" s="66"/>
      <c r="M109" s="66"/>
    </row>
    <row r="111" spans="1:19" x14ac:dyDescent="0.2">
      <c r="C111" s="66"/>
      <c r="D111" s="66"/>
      <c r="E111" s="66"/>
      <c r="F111" s="66"/>
      <c r="G111" s="66"/>
      <c r="H111" s="66"/>
      <c r="I111" s="66"/>
      <c r="J111" s="66"/>
      <c r="K111" s="66"/>
      <c r="L111" s="66"/>
      <c r="M111" s="66"/>
      <c r="N111" s="66"/>
      <c r="O111" s="66"/>
      <c r="S111" s="71"/>
    </row>
    <row r="112" spans="1:19" ht="12.95" customHeight="1" x14ac:dyDescent="0.2">
      <c r="B112" s="72"/>
      <c r="S112" s="71"/>
    </row>
    <row r="113" spans="2:19" ht="12.95" customHeight="1" x14ac:dyDescent="0.2">
      <c r="B113" s="72"/>
      <c r="S113" s="71"/>
    </row>
    <row r="114" spans="2:19" ht="12.95" customHeight="1" x14ac:dyDescent="0.2">
      <c r="B114" s="72"/>
      <c r="S114" s="71"/>
    </row>
    <row r="115" spans="2:19" ht="12.95" customHeight="1" x14ac:dyDescent="0.2">
      <c r="B115" s="72"/>
      <c r="S115" s="71"/>
    </row>
    <row r="116" spans="2:19" ht="12.95" customHeight="1" x14ac:dyDescent="0.2">
      <c r="B116" s="72"/>
      <c r="S116" s="71"/>
    </row>
    <row r="117" spans="2:19" ht="12.95" customHeight="1" x14ac:dyDescent="0.2">
      <c r="B117" s="72"/>
      <c r="S117" s="71"/>
    </row>
    <row r="118" spans="2:19" ht="12.95" customHeight="1" x14ac:dyDescent="0.2">
      <c r="B118" s="72"/>
      <c r="S118" s="71"/>
    </row>
    <row r="119" spans="2:19" ht="12.95" customHeight="1" x14ac:dyDescent="0.2">
      <c r="B119" s="72"/>
      <c r="S119" s="71"/>
    </row>
    <row r="120" spans="2:19" ht="12.95" customHeight="1" x14ac:dyDescent="0.2">
      <c r="B120" s="72"/>
      <c r="S120" s="71"/>
    </row>
    <row r="121" spans="2:19" ht="12.95" customHeight="1" x14ac:dyDescent="0.2">
      <c r="B121" s="72"/>
      <c r="S121" s="71"/>
    </row>
    <row r="122" spans="2:19" ht="12.95" customHeight="1" x14ac:dyDescent="0.2">
      <c r="B122" s="72"/>
      <c r="S122" s="71"/>
    </row>
    <row r="123" spans="2:19" ht="12.95" customHeight="1" x14ac:dyDescent="0.2">
      <c r="B123" s="72"/>
    </row>
    <row r="124" spans="2:19" ht="12.95" customHeight="1" x14ac:dyDescent="0.2">
      <c r="B124" s="72"/>
      <c r="S124" s="71"/>
    </row>
    <row r="125" spans="2:19" ht="12.95" customHeight="1" x14ac:dyDescent="0.2">
      <c r="B125" s="72"/>
      <c r="S125" s="71"/>
    </row>
    <row r="126" spans="2:19" ht="12.95" customHeight="1" x14ac:dyDescent="0.2">
      <c r="B126" s="72"/>
      <c r="S126" s="71"/>
    </row>
    <row r="127" spans="2:19" ht="12.95" customHeight="1" x14ac:dyDescent="0.2">
      <c r="B127" s="72"/>
      <c r="S127" s="71"/>
    </row>
    <row r="128" spans="2:19" ht="12.95" customHeight="1" x14ac:dyDescent="0.2">
      <c r="B128" s="72"/>
    </row>
    <row r="129" spans="2:19" ht="12.95" customHeight="1" x14ac:dyDescent="0.2">
      <c r="B129" s="72"/>
      <c r="S129" s="71"/>
    </row>
    <row r="130" spans="2:19" ht="12.95" customHeight="1" x14ac:dyDescent="0.2">
      <c r="B130" s="72"/>
      <c r="S130" s="71"/>
    </row>
    <row r="131" spans="2:19" ht="12.95" customHeight="1" x14ac:dyDescent="0.2">
      <c r="B131" s="72"/>
      <c r="S131" s="71"/>
    </row>
    <row r="132" spans="2:19" ht="12.95" customHeight="1" x14ac:dyDescent="0.2">
      <c r="B132" s="72"/>
    </row>
    <row r="133" spans="2:19" ht="12.95" customHeight="1" x14ac:dyDescent="0.2">
      <c r="B133" s="72"/>
      <c r="S133" s="71"/>
    </row>
    <row r="134" spans="2:19" ht="12.95" customHeight="1" x14ac:dyDescent="0.2">
      <c r="B134" s="72"/>
    </row>
    <row r="135" spans="2:19" ht="12.95" customHeight="1" x14ac:dyDescent="0.2">
      <c r="B135" s="72"/>
      <c r="S135" s="71"/>
    </row>
    <row r="136" spans="2:19" ht="12.95" customHeight="1" x14ac:dyDescent="0.2">
      <c r="B136" s="72"/>
      <c r="S136" s="71"/>
    </row>
    <row r="137" spans="2:19" ht="12.95" customHeight="1" x14ac:dyDescent="0.2">
      <c r="B137" s="72"/>
      <c r="S137" s="71"/>
    </row>
    <row r="138" spans="2:19" ht="12.95" customHeight="1" x14ac:dyDescent="0.2">
      <c r="B138" s="72"/>
      <c r="S138" s="71"/>
    </row>
    <row r="139" spans="2:19" ht="12.95" customHeight="1" x14ac:dyDescent="0.2">
      <c r="B139" s="72"/>
      <c r="S139" s="71"/>
    </row>
    <row r="140" spans="2:19" ht="12.95" customHeight="1" x14ac:dyDescent="0.2">
      <c r="B140" s="72"/>
    </row>
    <row r="141" spans="2:19" ht="12.95" customHeight="1" x14ac:dyDescent="0.2">
      <c r="B141" s="72"/>
      <c r="S141" s="71"/>
    </row>
    <row r="142" spans="2:19" ht="12.95" customHeight="1" x14ac:dyDescent="0.2">
      <c r="B142" s="72"/>
      <c r="S142" s="71"/>
    </row>
    <row r="143" spans="2:19" ht="12.95" customHeight="1" x14ac:dyDescent="0.2">
      <c r="B143" s="72"/>
      <c r="S143" s="71"/>
    </row>
    <row r="144" spans="2:19" ht="12.95" customHeight="1" x14ac:dyDescent="0.2">
      <c r="B144" s="72"/>
    </row>
    <row r="145" spans="2:19" ht="12.95" customHeight="1" x14ac:dyDescent="0.2">
      <c r="B145" s="72"/>
      <c r="S145" s="71"/>
    </row>
    <row r="146" spans="2:19" ht="12.95" customHeight="1" x14ac:dyDescent="0.2">
      <c r="B146" s="72"/>
      <c r="S146" s="71"/>
    </row>
    <row r="147" spans="2:19" ht="12.95" customHeight="1" x14ac:dyDescent="0.2">
      <c r="B147" s="72"/>
    </row>
    <row r="148" spans="2:19" ht="12.95" customHeight="1" x14ac:dyDescent="0.2">
      <c r="B148" s="72"/>
      <c r="S148" s="71"/>
    </row>
    <row r="149" spans="2:19" ht="12.95" customHeight="1" x14ac:dyDescent="0.2">
      <c r="B149" s="72"/>
    </row>
    <row r="150" spans="2:19" ht="12.95" customHeight="1" x14ac:dyDescent="0.2">
      <c r="B150" s="72"/>
      <c r="S150" s="71"/>
    </row>
    <row r="151" spans="2:19" ht="12.95" customHeight="1" x14ac:dyDescent="0.2">
      <c r="B151" s="72"/>
      <c r="S151" s="71"/>
    </row>
    <row r="152" spans="2:19" ht="12.95" customHeight="1" x14ac:dyDescent="0.2">
      <c r="B152" s="72"/>
    </row>
    <row r="153" spans="2:19" ht="12.95" customHeight="1" x14ac:dyDescent="0.2">
      <c r="B153" s="72"/>
      <c r="S153" s="71"/>
    </row>
    <row r="154" spans="2:19" ht="12.95" customHeight="1" x14ac:dyDescent="0.2">
      <c r="B154" s="72"/>
      <c r="S154" s="71"/>
    </row>
    <row r="155" spans="2:19" ht="12.95" customHeight="1" x14ac:dyDescent="0.2">
      <c r="B155" s="72"/>
      <c r="S155" s="71"/>
    </row>
    <row r="156" spans="2:19" ht="12.95" customHeight="1" x14ac:dyDescent="0.2">
      <c r="B156" s="72"/>
      <c r="S156" s="71"/>
    </row>
    <row r="157" spans="2:19" ht="12.95" customHeight="1" x14ac:dyDescent="0.2">
      <c r="B157" s="72"/>
      <c r="S157" s="71"/>
    </row>
    <row r="158" spans="2:19" ht="12.95" customHeight="1" x14ac:dyDescent="0.2">
      <c r="B158" s="72"/>
      <c r="S158" s="71"/>
    </row>
    <row r="159" spans="2:19" ht="12.95" customHeight="1" x14ac:dyDescent="0.2">
      <c r="B159" s="72"/>
    </row>
    <row r="160" spans="2:19" ht="12.95" customHeight="1" x14ac:dyDescent="0.2">
      <c r="B160" s="72"/>
      <c r="L160" s="71"/>
    </row>
    <row r="161" spans="2:19" ht="12.95" customHeight="1" x14ac:dyDescent="0.2">
      <c r="B161" s="72"/>
      <c r="S161" s="71"/>
    </row>
    <row r="162" spans="2:19" ht="12.95" customHeight="1" x14ac:dyDescent="0.2">
      <c r="B162" s="72"/>
    </row>
    <row r="163" spans="2:19" ht="12.95" customHeight="1" x14ac:dyDescent="0.2">
      <c r="B163" s="72"/>
    </row>
    <row r="164" spans="2:19" ht="12.95" customHeight="1" x14ac:dyDescent="0.2">
      <c r="B164" s="72"/>
    </row>
    <row r="165" spans="2:19" ht="12.95" customHeight="1" x14ac:dyDescent="0.2">
      <c r="B165" s="72"/>
    </row>
    <row r="166" spans="2:19" ht="12.95" customHeight="1" x14ac:dyDescent="0.2">
      <c r="B166" s="72"/>
    </row>
    <row r="167" spans="2:19" ht="12.95" customHeight="1" x14ac:dyDescent="0.2">
      <c r="B167" s="72"/>
    </row>
    <row r="168" spans="2:19" ht="12.95" customHeight="1" x14ac:dyDescent="0.2">
      <c r="B168" s="72"/>
    </row>
    <row r="169" spans="2:19" ht="12.95" customHeight="1" x14ac:dyDescent="0.2">
      <c r="B169" s="72"/>
    </row>
    <row r="170" spans="2:19" ht="12.95" customHeight="1" x14ac:dyDescent="0.2">
      <c r="B170" s="72"/>
    </row>
    <row r="171" spans="2:19" ht="12.95" customHeight="1" x14ac:dyDescent="0.2">
      <c r="B171" s="72"/>
    </row>
    <row r="172" spans="2:19" ht="12.95" customHeight="1" x14ac:dyDescent="0.2">
      <c r="B172" s="72"/>
    </row>
    <row r="173" spans="2:19" ht="12.95" customHeight="1" x14ac:dyDescent="0.2">
      <c r="B173" s="72"/>
    </row>
    <row r="174" spans="2:19" ht="12.95" customHeight="1" x14ac:dyDescent="0.2">
      <c r="B174" s="72"/>
    </row>
    <row r="175" spans="2:19" ht="12.95" customHeight="1" x14ac:dyDescent="0.2">
      <c r="B175" s="72"/>
    </row>
    <row r="176" spans="2:19" ht="12.95" customHeight="1" x14ac:dyDescent="0.2">
      <c r="B176" s="72"/>
    </row>
    <row r="177" spans="2:2" ht="12.95" customHeight="1" x14ac:dyDescent="0.2">
      <c r="B177" s="72"/>
    </row>
    <row r="178" spans="2:2" ht="12.95" customHeight="1" x14ac:dyDescent="0.2">
      <c r="B178" s="72"/>
    </row>
    <row r="179" spans="2:2" ht="12.95" customHeight="1" x14ac:dyDescent="0.2">
      <c r="B179" s="72"/>
    </row>
    <row r="180" spans="2:2" ht="12.95" customHeight="1" x14ac:dyDescent="0.2">
      <c r="B180" s="72"/>
    </row>
    <row r="181" spans="2:2" ht="12.95" customHeight="1" x14ac:dyDescent="0.2">
      <c r="B181" s="72"/>
    </row>
    <row r="182" spans="2:2" ht="12.95" customHeight="1" x14ac:dyDescent="0.2">
      <c r="B182" s="72"/>
    </row>
    <row r="183" spans="2:2" ht="12.95" customHeight="1" x14ac:dyDescent="0.2">
      <c r="B183" s="72"/>
    </row>
    <row r="184" spans="2:2" ht="12.95" customHeight="1" x14ac:dyDescent="0.2">
      <c r="B184" s="72"/>
    </row>
    <row r="185" spans="2:2" ht="12.95" customHeight="1" x14ac:dyDescent="0.2">
      <c r="B185" s="72"/>
    </row>
    <row r="186" spans="2:2" ht="12.95" customHeight="1" x14ac:dyDescent="0.2">
      <c r="B186" s="72"/>
    </row>
    <row r="187" spans="2:2" ht="12.95" customHeight="1" x14ac:dyDescent="0.2">
      <c r="B187" s="72"/>
    </row>
    <row r="188" spans="2:2" ht="12.95" customHeight="1" x14ac:dyDescent="0.2">
      <c r="B188" s="72"/>
    </row>
    <row r="189" spans="2:2" ht="12.95" customHeight="1" x14ac:dyDescent="0.2">
      <c r="B189" s="72"/>
    </row>
    <row r="190" spans="2:2" ht="12.95" customHeight="1" x14ac:dyDescent="0.2">
      <c r="B190" s="72"/>
    </row>
    <row r="191" spans="2:2" ht="12.95" customHeight="1" x14ac:dyDescent="0.2">
      <c r="B191" s="72"/>
    </row>
    <row r="192" spans="2:2" ht="12.95" customHeight="1" x14ac:dyDescent="0.2">
      <c r="B192" s="72"/>
    </row>
    <row r="193" spans="2:2" ht="12.95" customHeight="1" x14ac:dyDescent="0.2">
      <c r="B193" s="72"/>
    </row>
    <row r="194" spans="2:2" ht="12.95" customHeight="1" x14ac:dyDescent="0.2">
      <c r="B194" s="72"/>
    </row>
    <row r="195" spans="2:2" ht="12.95" customHeight="1" x14ac:dyDescent="0.2">
      <c r="B195" s="72"/>
    </row>
    <row r="196" spans="2:2" ht="12.95" customHeight="1" x14ac:dyDescent="0.2">
      <c r="B196" s="72"/>
    </row>
    <row r="197" spans="2:2" ht="12.95" customHeight="1" x14ac:dyDescent="0.2">
      <c r="B197" s="72"/>
    </row>
    <row r="198" spans="2:2" ht="12.95" customHeight="1" x14ac:dyDescent="0.2">
      <c r="B198" s="72"/>
    </row>
    <row r="199" spans="2:2" ht="12.95" customHeight="1" x14ac:dyDescent="0.2">
      <c r="B199" s="72"/>
    </row>
    <row r="200" spans="2:2" ht="12.95" customHeight="1" x14ac:dyDescent="0.2">
      <c r="B200" s="72"/>
    </row>
    <row r="201" spans="2:2" ht="12.95" customHeight="1" x14ac:dyDescent="0.2">
      <c r="B201" s="72"/>
    </row>
    <row r="202" spans="2:2" ht="12.95" customHeight="1" x14ac:dyDescent="0.2">
      <c r="B202" s="72"/>
    </row>
    <row r="203" spans="2:2" ht="12.95" customHeight="1" x14ac:dyDescent="0.2">
      <c r="B203" s="72"/>
    </row>
    <row r="204" spans="2:2" ht="12.95" customHeight="1" x14ac:dyDescent="0.2">
      <c r="B204" s="72"/>
    </row>
    <row r="205" spans="2:2" ht="12.95" customHeight="1" x14ac:dyDescent="0.2">
      <c r="B205" s="72"/>
    </row>
    <row r="206" spans="2:2" ht="12.95" customHeight="1" x14ac:dyDescent="0.2">
      <c r="B206" s="72"/>
    </row>
    <row r="207" spans="2:2" ht="12.95" customHeight="1" x14ac:dyDescent="0.2">
      <c r="B207" s="72"/>
    </row>
  </sheetData>
  <sheetProtection sheet="1" objects="1" scenarios="1" selectLockedCells="1" selectUnlockedCells="1"/>
  <sortState xmlns:xlrd2="http://schemas.microsoft.com/office/spreadsheetml/2017/richdata2" ref="L110:M161">
    <sortCondition ref="L111:L161"/>
  </sortState>
  <mergeCells count="3">
    <mergeCell ref="H9:H12"/>
    <mergeCell ref="Q9:Q12"/>
    <mergeCell ref="A1:S3"/>
  </mergeCells>
  <phoneticPr fontId="23" type="noConversion"/>
  <pageMargins left="0.7" right="0.7" top="0.75" bottom="0.75" header="0.3" footer="0.3"/>
  <pageSetup paperSize="9" orientation="portrait" verticalDpi="0" r:id="rId1"/>
  <customProperties>
    <customPr name="SSC_SHEET_GU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86"/>
  <sheetViews>
    <sheetView zoomScale="150" zoomScaleNormal="150" workbookViewId="0">
      <selection activeCell="A7" sqref="A7:IV7"/>
    </sheetView>
  </sheetViews>
  <sheetFormatPr baseColWidth="10" defaultRowHeight="12.75" x14ac:dyDescent="0.2"/>
  <cols>
    <col min="2" max="2" width="50.85546875" style="2" customWidth="1"/>
    <col min="3" max="3" width="17.7109375" style="1" customWidth="1"/>
  </cols>
  <sheetData>
    <row r="1" spans="1:3" x14ac:dyDescent="0.2">
      <c r="C1" s="2"/>
    </row>
    <row r="2" spans="1:3" x14ac:dyDescent="0.2">
      <c r="A2" t="s">
        <v>2</v>
      </c>
      <c r="C2" s="2"/>
    </row>
    <row r="3" spans="1:3" ht="25.5" x14ac:dyDescent="0.2">
      <c r="B3" s="4" t="s">
        <v>3</v>
      </c>
      <c r="C3" s="4" t="s">
        <v>4</v>
      </c>
    </row>
    <row r="4" spans="1:3" x14ac:dyDescent="0.2">
      <c r="B4" s="2" t="s">
        <v>51</v>
      </c>
      <c r="C4" s="3">
        <v>0.22</v>
      </c>
    </row>
    <row r="5" spans="1:3" x14ac:dyDescent="0.2">
      <c r="B5" s="2" t="s">
        <v>54</v>
      </c>
      <c r="C5" s="3">
        <v>0.5</v>
      </c>
    </row>
    <row r="6" spans="1:3" x14ac:dyDescent="0.2">
      <c r="B6" s="2" t="s">
        <v>50</v>
      </c>
      <c r="C6" s="8">
        <v>0.35</v>
      </c>
    </row>
    <row r="7" spans="1:3" x14ac:dyDescent="0.2">
      <c r="B7" s="2" t="s">
        <v>40</v>
      </c>
      <c r="C7" s="8">
        <v>0.35</v>
      </c>
    </row>
    <row r="8" spans="1:3" x14ac:dyDescent="0.2">
      <c r="B8" s="2" t="s">
        <v>31</v>
      </c>
      <c r="C8" s="3">
        <v>0.35</v>
      </c>
    </row>
    <row r="9" spans="1:3" x14ac:dyDescent="0.2">
      <c r="B9" s="2" t="s">
        <v>34</v>
      </c>
      <c r="C9" s="3">
        <v>0.5</v>
      </c>
    </row>
    <row r="10" spans="1:3" x14ac:dyDescent="0.2">
      <c r="B10" s="2" t="s">
        <v>30</v>
      </c>
      <c r="C10" s="3">
        <v>0.75</v>
      </c>
    </row>
    <row r="11" spans="1:3" x14ac:dyDescent="0.2">
      <c r="B11" s="2" t="s">
        <v>36</v>
      </c>
      <c r="C11" s="8">
        <v>1</v>
      </c>
    </row>
    <row r="12" spans="1:3" x14ac:dyDescent="0.2">
      <c r="B12" s="2" t="s">
        <v>35</v>
      </c>
      <c r="C12" s="8">
        <v>1.2</v>
      </c>
    </row>
    <row r="13" spans="1:3" x14ac:dyDescent="0.2">
      <c r="B13" s="2" t="s">
        <v>55</v>
      </c>
      <c r="C13" s="8">
        <v>2</v>
      </c>
    </row>
    <row r="14" spans="1:3" x14ac:dyDescent="0.2">
      <c r="B14" s="2" t="s">
        <v>52</v>
      </c>
      <c r="C14" s="8">
        <v>0.35</v>
      </c>
    </row>
    <row r="15" spans="1:3" x14ac:dyDescent="0.2">
      <c r="B15" s="2" t="s">
        <v>53</v>
      </c>
      <c r="C15" s="8">
        <v>0.5</v>
      </c>
    </row>
    <row r="16" spans="1:3" x14ac:dyDescent="0.2">
      <c r="B16" s="2" t="s">
        <v>56</v>
      </c>
      <c r="C16" s="8">
        <v>0.35</v>
      </c>
    </row>
    <row r="17" spans="2:3" x14ac:dyDescent="0.2">
      <c r="B17" s="2" t="s">
        <v>57</v>
      </c>
      <c r="C17" s="3">
        <v>0.35</v>
      </c>
    </row>
    <row r="18" spans="2:3" x14ac:dyDescent="0.2">
      <c r="B18" s="2" t="s">
        <v>58</v>
      </c>
      <c r="C18" s="3">
        <v>0.5</v>
      </c>
    </row>
    <row r="19" spans="2:3" x14ac:dyDescent="0.2">
      <c r="B19" s="2" t="s">
        <v>59</v>
      </c>
      <c r="C19" s="3">
        <v>0.75</v>
      </c>
    </row>
    <row r="20" spans="2:3" x14ac:dyDescent="0.2">
      <c r="B20" s="2" t="s">
        <v>60</v>
      </c>
      <c r="C20" s="8">
        <v>1</v>
      </c>
    </row>
    <row r="21" spans="2:3" x14ac:dyDescent="0.2">
      <c r="B21" s="2" t="s">
        <v>61</v>
      </c>
      <c r="C21" s="8">
        <v>1.2</v>
      </c>
    </row>
    <row r="22" spans="2:3" x14ac:dyDescent="0.2">
      <c r="B22" s="2" t="s">
        <v>39</v>
      </c>
      <c r="C22" s="8">
        <v>0.35</v>
      </c>
    </row>
    <row r="23" spans="2:3" x14ac:dyDescent="0.2">
      <c r="B23" s="2" t="s">
        <v>43</v>
      </c>
      <c r="C23" s="3">
        <v>0.35</v>
      </c>
    </row>
    <row r="24" spans="2:3" x14ac:dyDescent="0.2">
      <c r="B24" s="2" t="s">
        <v>44</v>
      </c>
      <c r="C24" s="3">
        <v>0.5</v>
      </c>
    </row>
    <row r="25" spans="2:3" x14ac:dyDescent="0.2">
      <c r="B25" s="2" t="s">
        <v>38</v>
      </c>
      <c r="C25" s="3">
        <v>0.75</v>
      </c>
    </row>
    <row r="26" spans="2:3" x14ac:dyDescent="0.2">
      <c r="B26" s="2" t="s">
        <v>42</v>
      </c>
      <c r="C26" s="8">
        <v>1</v>
      </c>
    </row>
    <row r="27" spans="2:3" x14ac:dyDescent="0.2">
      <c r="B27" s="2" t="s">
        <v>41</v>
      </c>
      <c r="C27" s="8">
        <v>1.2</v>
      </c>
    </row>
    <row r="30" spans="2:3" x14ac:dyDescent="0.2">
      <c r="C30" s="1">
        <v>2015</v>
      </c>
    </row>
    <row r="31" spans="2:3" x14ac:dyDescent="0.2">
      <c r="C31" s="1">
        <v>2016</v>
      </c>
    </row>
    <row r="32" spans="2:3" x14ac:dyDescent="0.2">
      <c r="C32" s="1">
        <v>2017</v>
      </c>
    </row>
    <row r="33" spans="2:3" x14ac:dyDescent="0.2">
      <c r="C33" s="1">
        <v>2018</v>
      </c>
    </row>
    <row r="34" spans="2:3" x14ac:dyDescent="0.2">
      <c r="B34" s="2" t="s">
        <v>7</v>
      </c>
      <c r="C34" s="1">
        <v>2019</v>
      </c>
    </row>
    <row r="35" spans="2:3" x14ac:dyDescent="0.2">
      <c r="B35" s="2" t="s">
        <v>8</v>
      </c>
      <c r="C35" s="1">
        <v>2020</v>
      </c>
    </row>
    <row r="36" spans="2:3" x14ac:dyDescent="0.2">
      <c r="B36" s="2" t="s">
        <v>9</v>
      </c>
      <c r="C36" s="1">
        <v>2021</v>
      </c>
    </row>
    <row r="37" spans="2:3" x14ac:dyDescent="0.2">
      <c r="B37" s="2" t="s">
        <v>10</v>
      </c>
      <c r="C37" s="1">
        <v>2022</v>
      </c>
    </row>
    <row r="38" spans="2:3" x14ac:dyDescent="0.2">
      <c r="B38" s="2" t="s">
        <v>11</v>
      </c>
      <c r="C38" s="1">
        <v>2023</v>
      </c>
    </row>
    <row r="39" spans="2:3" x14ac:dyDescent="0.2">
      <c r="B39" s="2" t="s">
        <v>12</v>
      </c>
      <c r="C39" s="1">
        <v>2024</v>
      </c>
    </row>
    <row r="40" spans="2:3" x14ac:dyDescent="0.2">
      <c r="B40" s="2" t="s">
        <v>13</v>
      </c>
      <c r="C40" s="1">
        <v>2025</v>
      </c>
    </row>
    <row r="41" spans="2:3" x14ac:dyDescent="0.2">
      <c r="B41" s="2" t="s">
        <v>14</v>
      </c>
      <c r="C41" s="1">
        <v>2026</v>
      </c>
    </row>
    <row r="42" spans="2:3" x14ac:dyDescent="0.2">
      <c r="B42" s="2" t="s">
        <v>15</v>
      </c>
    </row>
    <row r="43" spans="2:3" x14ac:dyDescent="0.2">
      <c r="B43" s="2" t="s">
        <v>16</v>
      </c>
    </row>
    <row r="44" spans="2:3" x14ac:dyDescent="0.2">
      <c r="B44" s="2" t="s">
        <v>17</v>
      </c>
    </row>
    <row r="45" spans="2:3" x14ac:dyDescent="0.2">
      <c r="B45" s="2" t="s">
        <v>18</v>
      </c>
    </row>
    <row r="47" spans="2:3" x14ac:dyDescent="0.2">
      <c r="B47" s="2" t="s">
        <v>22</v>
      </c>
      <c r="C47" s="6">
        <v>0</v>
      </c>
    </row>
    <row r="48" spans="2:3" x14ac:dyDescent="0.2">
      <c r="B48" s="2" t="s">
        <v>19</v>
      </c>
      <c r="C48" s="6">
        <v>0.7</v>
      </c>
    </row>
    <row r="49" spans="2:3" x14ac:dyDescent="0.2">
      <c r="B49" s="2" t="s">
        <v>20</v>
      </c>
      <c r="C49" s="6">
        <v>0.6</v>
      </c>
    </row>
    <row r="50" spans="2:3" x14ac:dyDescent="0.2">
      <c r="B50" s="7" t="s">
        <v>32</v>
      </c>
      <c r="C50" s="6">
        <v>0.5</v>
      </c>
    </row>
    <row r="51" spans="2:3" x14ac:dyDescent="0.2">
      <c r="B51" s="2" t="s">
        <v>21</v>
      </c>
      <c r="C51" s="6">
        <v>0.25</v>
      </c>
    </row>
    <row r="55" spans="2:3" x14ac:dyDescent="0.2">
      <c r="B55" s="5">
        <f>Janvier!D12*Janvier!B12</f>
        <v>0</v>
      </c>
    </row>
    <row r="56" spans="2:3" x14ac:dyDescent="0.2">
      <c r="B56" s="5">
        <f>Janvier!D13*Janvier!B13</f>
        <v>0</v>
      </c>
    </row>
    <row r="57" spans="2:3" x14ac:dyDescent="0.2">
      <c r="B57" s="5">
        <f>Janvier!D14*Janvier!B14</f>
        <v>0</v>
      </c>
    </row>
    <row r="58" spans="2:3" x14ac:dyDescent="0.2">
      <c r="B58" s="5">
        <f>Janvier!D15*Janvier!B15</f>
        <v>0</v>
      </c>
    </row>
    <row r="59" spans="2:3" x14ac:dyDescent="0.2">
      <c r="B59" s="5">
        <f>Janvier!D16*Janvier!B16</f>
        <v>0</v>
      </c>
    </row>
    <row r="60" spans="2:3" x14ac:dyDescent="0.2">
      <c r="B60" s="5">
        <f>Janvier!D17*Janvier!B17</f>
        <v>0</v>
      </c>
    </row>
    <row r="61" spans="2:3" x14ac:dyDescent="0.2">
      <c r="B61" s="5">
        <f>Janvier!D18*Janvier!B18</f>
        <v>0</v>
      </c>
    </row>
    <row r="62" spans="2:3" x14ac:dyDescent="0.2">
      <c r="B62" s="5">
        <f>Janvier!D19*Janvier!B19</f>
        <v>0</v>
      </c>
    </row>
    <row r="63" spans="2:3" x14ac:dyDescent="0.2">
      <c r="B63" s="5">
        <f>Janvier!D20*Janvier!B20</f>
        <v>0</v>
      </c>
    </row>
    <row r="64" spans="2:3" x14ac:dyDescent="0.2">
      <c r="B64" s="5">
        <f>Janvier!D21*Janvier!B21</f>
        <v>0</v>
      </c>
    </row>
    <row r="65" spans="2:2" x14ac:dyDescent="0.2">
      <c r="B65" s="5">
        <f>Janvier!D22*Janvier!B22</f>
        <v>0</v>
      </c>
    </row>
    <row r="66" spans="2:2" x14ac:dyDescent="0.2">
      <c r="B66" s="5">
        <f>Janvier!D23*Janvier!B23</f>
        <v>0</v>
      </c>
    </row>
    <row r="67" spans="2:2" x14ac:dyDescent="0.2">
      <c r="B67" s="5">
        <f>Janvier!D24*Janvier!B24</f>
        <v>0</v>
      </c>
    </row>
    <row r="68" spans="2:2" x14ac:dyDescent="0.2">
      <c r="B68" s="5">
        <f>Janvier!D25*Janvier!B25</f>
        <v>0</v>
      </c>
    </row>
    <row r="69" spans="2:2" x14ac:dyDescent="0.2">
      <c r="B69" s="5">
        <f>Janvier!D26*Janvier!B26</f>
        <v>0</v>
      </c>
    </row>
    <row r="70" spans="2:2" x14ac:dyDescent="0.2">
      <c r="B70" s="5">
        <f>Janvier!D27*Janvier!B27</f>
        <v>0</v>
      </c>
    </row>
    <row r="71" spans="2:2" x14ac:dyDescent="0.2">
      <c r="B71" s="5">
        <f>Janvier!D28*Janvier!B28</f>
        <v>0</v>
      </c>
    </row>
    <row r="72" spans="2:2" x14ac:dyDescent="0.2">
      <c r="B72" s="5">
        <f>Janvier!D29*Janvier!B29</f>
        <v>0</v>
      </c>
    </row>
    <row r="73" spans="2:2" x14ac:dyDescent="0.2">
      <c r="B73" s="5">
        <f>Janvier!D30*Janvier!B30</f>
        <v>0</v>
      </c>
    </row>
    <row r="74" spans="2:2" x14ac:dyDescent="0.2">
      <c r="B74" s="5">
        <f>Janvier!D31*Janvier!B31</f>
        <v>0</v>
      </c>
    </row>
    <row r="75" spans="2:2" x14ac:dyDescent="0.2">
      <c r="B75" s="5">
        <f>Janvier!D32*Janvier!B32</f>
        <v>0</v>
      </c>
    </row>
    <row r="76" spans="2:2" x14ac:dyDescent="0.2">
      <c r="B76" s="5">
        <f>Janvier!D33*Janvier!B33</f>
        <v>0</v>
      </c>
    </row>
    <row r="77" spans="2:2" x14ac:dyDescent="0.2">
      <c r="B77" s="5">
        <f>Janvier!D34*Janvier!B34</f>
        <v>0</v>
      </c>
    </row>
    <row r="78" spans="2:2" x14ac:dyDescent="0.2">
      <c r="B78" s="5">
        <f>Janvier!D35*Janvier!B35</f>
        <v>0</v>
      </c>
    </row>
    <row r="79" spans="2:2" x14ac:dyDescent="0.2">
      <c r="B79" s="5">
        <f>Janvier!D36*Janvier!B36</f>
        <v>0</v>
      </c>
    </row>
    <row r="80" spans="2:2" x14ac:dyDescent="0.2">
      <c r="B80" s="5">
        <f>Janvier!D37*Janvier!B37</f>
        <v>0</v>
      </c>
    </row>
    <row r="81" spans="2:2" x14ac:dyDescent="0.2">
      <c r="B81" s="5">
        <f>Janvier!D38*Janvier!B38</f>
        <v>0</v>
      </c>
    </row>
    <row r="82" spans="2:2" x14ac:dyDescent="0.2">
      <c r="B82" s="5">
        <f>Janvier!D39*Janvier!B39</f>
        <v>0</v>
      </c>
    </row>
    <row r="83" spans="2:2" x14ac:dyDescent="0.2">
      <c r="B83" s="5">
        <f>Janvier!D40*Janvier!B40</f>
        <v>0</v>
      </c>
    </row>
    <row r="84" spans="2:2" x14ac:dyDescent="0.2">
      <c r="B84" s="5">
        <f>Janvier!D41*Janvier!B41</f>
        <v>0</v>
      </c>
    </row>
    <row r="85" spans="2:2" x14ac:dyDescent="0.2">
      <c r="B85" s="5">
        <f>Janvier!D42*Janvier!B42</f>
        <v>0</v>
      </c>
    </row>
    <row r="86" spans="2:2" x14ac:dyDescent="0.2">
      <c r="B86" s="5">
        <f>Janvier!D43*Janvier!B43</f>
        <v>0</v>
      </c>
    </row>
  </sheetData>
  <sheetProtection sheet="1" objects="1" scenarios="1"/>
  <phoneticPr fontId="0" type="noConversion"/>
  <pageMargins left="0.78740157499999996" right="0.78740157499999996" top="0.984251969" bottom="0.984251969" header="0.4921259845" footer="0.4921259845"/>
  <pageSetup paperSize="9"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77"/>
  <sheetViews>
    <sheetView showGridLines="0"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3.855468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8</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22"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Février</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3"/>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onpF9oClK7x95K1DIzCloEd53ZFk5mog47mXREqqhvvqaIPpUGinvfVSXpvo8Fp0iz1Un2a/DmnUAO/jxE1k3w==" saltValue="OfLzc9JWqfwfd0yFcJ69SA==" spinCount="100000" sheet="1" objects="1" scenarios="1" insertRows="0" selectLockedCells="1"/>
  <mergeCells count="34">
    <mergeCell ref="A1:I1"/>
    <mergeCell ref="A2:I2"/>
    <mergeCell ref="B5:D5"/>
    <mergeCell ref="F5:I5"/>
    <mergeCell ref="A6:B6"/>
    <mergeCell ref="C6:I6"/>
    <mergeCell ref="A7:B7"/>
    <mergeCell ref="C7:D7"/>
    <mergeCell ref="E7:F7"/>
    <mergeCell ref="G7:I7"/>
    <mergeCell ref="A8:B8"/>
    <mergeCell ref="C8:E8"/>
    <mergeCell ref="M27:V27"/>
    <mergeCell ref="M13:Q13"/>
    <mergeCell ref="N14:Q14"/>
    <mergeCell ref="N15:Q15"/>
    <mergeCell ref="N16:Q16"/>
    <mergeCell ref="N17:Q17"/>
    <mergeCell ref="N18:Q18"/>
    <mergeCell ref="N19:Q19"/>
    <mergeCell ref="N20:Q20"/>
    <mergeCell ref="N21:Q21"/>
    <mergeCell ref="N22:Q22"/>
    <mergeCell ref="N23:Q23"/>
    <mergeCell ref="K46:M46"/>
    <mergeCell ref="B49:C49"/>
    <mergeCell ref="B50:E50"/>
    <mergeCell ref="B51:D51"/>
    <mergeCell ref="B52:D52"/>
    <mergeCell ref="B53:D53"/>
    <mergeCell ref="B54:D54"/>
    <mergeCell ref="B55:D55"/>
    <mergeCell ref="B56:D56"/>
    <mergeCell ref="A45:F45"/>
  </mergeCells>
  <dataValidations count="7">
    <dataValidation type="list" allowBlank="1" showInputMessage="1" showErrorMessage="1" sqref="J12:J43" xr:uid="{00000000-0002-0000-0100-000001000000}">
      <formula1>$A$58:$A$71</formula1>
    </dataValidation>
    <dataValidation type="whole" allowBlank="1" showInputMessage="1" showErrorMessage="1" errorTitle="Nb entier svp" promptTitle="Nb de lits" sqref="C7" xr:uid="{00000000-0002-0000-0100-000002000000}">
      <formula1>0</formula1>
      <formula2>10000</formula2>
    </dataValidation>
    <dataValidation allowBlank="1" showInputMessage="1" showErrorMessage="1" promptTitle="Nombre de lits" sqref="A7:B7" xr:uid="{00000000-0002-0000-0100-000003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100-000004000000}"/>
    <dataValidation allowBlank="1" showInputMessage="1" showErrorMessage="1" promptTitle="Dates" prompt="Date de fin du séjour_x000a_" sqref="A11" xr:uid="{00000000-0002-0000-0100-000005000000}"/>
    <dataValidation allowBlank="1" showErrorMessage="1" promptTitle="Carte SNCF" prompt="Sélectionnez le type de réduction présenté" sqref="E11" xr:uid="{00000000-0002-0000-0100-000006000000}"/>
    <dataValidation type="date" operator="greaterThan" allowBlank="1" showInputMessage="1" showErrorMessage="1" sqref="A18:A43" xr:uid="{00000000-0002-0000-0100-000007000000}">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7"/>
  <sheetViews>
    <sheetView showGridLines="0"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3.855468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9</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57"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Mars</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3"/>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v4ZZLBLSeZHhuhJeDJj830TX2FexbrZ3ph2nUoz2T6CVfeQjgTFQV/NMGUP163v1u/RqZ5GuldXU1Z+sGWwGxw==" saltValue="QNSd1vhKaXP963ua20zdVA==" spinCount="100000" sheet="1" objects="1" scenarios="1" insertRows="0" selectLockedCells="1"/>
  <mergeCells count="34">
    <mergeCell ref="A1:I1"/>
    <mergeCell ref="A2:I2"/>
    <mergeCell ref="B5:D5"/>
    <mergeCell ref="F5:I5"/>
    <mergeCell ref="A6:B6"/>
    <mergeCell ref="C6:I6"/>
    <mergeCell ref="A7:B7"/>
    <mergeCell ref="C7:D7"/>
    <mergeCell ref="E7:F7"/>
    <mergeCell ref="G7:I7"/>
    <mergeCell ref="A8:B8"/>
    <mergeCell ref="C8:E8"/>
    <mergeCell ref="M27:V27"/>
    <mergeCell ref="M13:Q13"/>
    <mergeCell ref="N14:Q14"/>
    <mergeCell ref="N15:Q15"/>
    <mergeCell ref="N16:Q16"/>
    <mergeCell ref="N17:Q17"/>
    <mergeCell ref="N18:Q18"/>
    <mergeCell ref="N19:Q19"/>
    <mergeCell ref="N20:Q20"/>
    <mergeCell ref="N21:Q21"/>
    <mergeCell ref="N22:Q22"/>
    <mergeCell ref="N23:Q23"/>
    <mergeCell ref="K46:M46"/>
    <mergeCell ref="B49:C49"/>
    <mergeCell ref="B50:E50"/>
    <mergeCell ref="B51:D51"/>
    <mergeCell ref="B52:D52"/>
    <mergeCell ref="B53:D53"/>
    <mergeCell ref="B54:D54"/>
    <mergeCell ref="B55:D55"/>
    <mergeCell ref="B56:D56"/>
    <mergeCell ref="A45:F45"/>
  </mergeCells>
  <dataValidations count="7">
    <dataValidation type="list" allowBlank="1" showInputMessage="1" showErrorMessage="1" sqref="J12:J43" xr:uid="{00000000-0002-0000-0200-000001000000}">
      <formula1>$A$58:$A$71</formula1>
    </dataValidation>
    <dataValidation type="whole" allowBlank="1" showInputMessage="1" showErrorMessage="1" errorTitle="Nb entier svp" promptTitle="Nb de lits" sqref="C7" xr:uid="{00000000-0002-0000-0200-000002000000}">
      <formula1>0</formula1>
      <formula2>10000</formula2>
    </dataValidation>
    <dataValidation allowBlank="1" showInputMessage="1" showErrorMessage="1" promptTitle="Nombre de lits" sqref="A7:B7" xr:uid="{00000000-0002-0000-0200-000003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200-000004000000}"/>
    <dataValidation allowBlank="1" showInputMessage="1" showErrorMessage="1" promptTitle="Dates" prompt="Date de fin du séjour_x000a_" sqref="A11" xr:uid="{00000000-0002-0000-0200-000005000000}"/>
    <dataValidation allowBlank="1" showErrorMessage="1" promptTitle="Carte SNCF" prompt="Sélectionnez le type de réduction présenté" sqref="E11" xr:uid="{00000000-0002-0000-0200-000006000000}"/>
    <dataValidation type="date" operator="greaterThan" allowBlank="1" showInputMessage="1" showErrorMessage="1" sqref="A18:A43" xr:uid="{00000000-0002-0000-0200-000007000000}">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77"/>
  <sheetViews>
    <sheetView showGridLines="0"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3.855468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10</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57"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Avril</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3"/>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8CAHRj8VJxpEXLpwKM4mSoUUEnoxKD0V64qPwurksvPxvbXfiT7agUU6Iea0fJapqnHs3mphh0ggT4kMetq6mA==" saltValue="bd2GLeFROceaCNPN2CYSsA==" spinCount="100000" sheet="1" objects="1" scenarios="1" insertRows="0" selectLockedCells="1"/>
  <mergeCells count="34">
    <mergeCell ref="A1:I1"/>
    <mergeCell ref="A2:I2"/>
    <mergeCell ref="B5:D5"/>
    <mergeCell ref="F5:I5"/>
    <mergeCell ref="A6:B6"/>
    <mergeCell ref="C6:I6"/>
    <mergeCell ref="A7:B7"/>
    <mergeCell ref="C7:D7"/>
    <mergeCell ref="E7:F7"/>
    <mergeCell ref="G7:I7"/>
    <mergeCell ref="A8:B8"/>
    <mergeCell ref="C8:E8"/>
    <mergeCell ref="M27:V27"/>
    <mergeCell ref="M13:Q13"/>
    <mergeCell ref="N14:Q14"/>
    <mergeCell ref="N15:Q15"/>
    <mergeCell ref="N16:Q16"/>
    <mergeCell ref="N17:Q17"/>
    <mergeCell ref="N18:Q18"/>
    <mergeCell ref="N19:Q19"/>
    <mergeCell ref="N20:Q20"/>
    <mergeCell ref="N21:Q21"/>
    <mergeCell ref="N22:Q22"/>
    <mergeCell ref="N23:Q23"/>
    <mergeCell ref="K46:M46"/>
    <mergeCell ref="B49:C49"/>
    <mergeCell ref="B50:E50"/>
    <mergeCell ref="B51:D51"/>
    <mergeCell ref="B52:D52"/>
    <mergeCell ref="B53:D53"/>
    <mergeCell ref="B54:D54"/>
    <mergeCell ref="B55:D55"/>
    <mergeCell ref="B56:D56"/>
    <mergeCell ref="A45:F45"/>
  </mergeCells>
  <dataValidations count="7">
    <dataValidation type="date" operator="greaterThan" allowBlank="1" showInputMessage="1" showErrorMessage="1" sqref="A18:A43" xr:uid="{00000000-0002-0000-0300-000000000000}">
      <formula1>40544</formula1>
    </dataValidation>
    <dataValidation allowBlank="1" showErrorMessage="1" promptTitle="Carte SNCF" prompt="Sélectionnez le type de réduction présenté" sqref="E11" xr:uid="{00000000-0002-0000-0300-000001000000}"/>
    <dataValidation allowBlank="1" showInputMessage="1" showErrorMessage="1" promptTitle="Dates" prompt="Date de fin du séjour_x000a_" sqref="A11" xr:uid="{00000000-0002-0000-0300-000002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300-000003000000}"/>
    <dataValidation allowBlank="1" showInputMessage="1" showErrorMessage="1" promptTitle="Nombre de lits" sqref="A7:B7" xr:uid="{00000000-0002-0000-0300-000004000000}"/>
    <dataValidation type="whole" allowBlank="1" showInputMessage="1" showErrorMessage="1" errorTitle="Nb entier svp" promptTitle="Nb de lits" sqref="C7" xr:uid="{00000000-0002-0000-0300-000005000000}">
      <formula1>0</formula1>
      <formula2>10000</formula2>
    </dataValidation>
    <dataValidation type="list" allowBlank="1" showInputMessage="1" showErrorMessage="1" sqref="J12:J43" xr:uid="{00000000-0002-0000-03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77"/>
  <sheetViews>
    <sheetView showGridLines="0"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3.855468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11</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57"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Mai</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3"/>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IEcofeUie/Cc7AwaOiXauWgnlacYHWQuIUD7/JXxLZLpKUuFGDTMlpZzT0/8Ma1rn1O01BakJM9aWvXssA+h/w==" saltValue="yA1nPcmac9395eqrJwcpFg==" spinCount="100000" sheet="1" objects="1" scenarios="1" insertRows="0" selectLockedCells="1"/>
  <mergeCells count="34">
    <mergeCell ref="A1:I1"/>
    <mergeCell ref="A2:I2"/>
    <mergeCell ref="B5:D5"/>
    <mergeCell ref="F5:I5"/>
    <mergeCell ref="A6:B6"/>
    <mergeCell ref="C6:I6"/>
    <mergeCell ref="A7:B7"/>
    <mergeCell ref="C7:D7"/>
    <mergeCell ref="E7:F7"/>
    <mergeCell ref="G7:I7"/>
    <mergeCell ref="A8:B8"/>
    <mergeCell ref="C8:E8"/>
    <mergeCell ref="M27:V27"/>
    <mergeCell ref="M13:Q13"/>
    <mergeCell ref="N14:Q14"/>
    <mergeCell ref="N15:Q15"/>
    <mergeCell ref="N16:Q16"/>
    <mergeCell ref="N17:Q17"/>
    <mergeCell ref="N18:Q18"/>
    <mergeCell ref="N19:Q19"/>
    <mergeCell ref="N20:Q20"/>
    <mergeCell ref="N21:Q21"/>
    <mergeCell ref="N22:Q22"/>
    <mergeCell ref="N23:Q23"/>
    <mergeCell ref="K46:M46"/>
    <mergeCell ref="B49:C49"/>
    <mergeCell ref="B50:E50"/>
    <mergeCell ref="B51:D51"/>
    <mergeCell ref="B52:D52"/>
    <mergeCell ref="B53:D53"/>
    <mergeCell ref="B54:D54"/>
    <mergeCell ref="B55:D55"/>
    <mergeCell ref="B56:D56"/>
    <mergeCell ref="A45:F45"/>
  </mergeCells>
  <dataValidations count="7">
    <dataValidation type="list" allowBlank="1" showInputMessage="1" showErrorMessage="1" sqref="J12:J43" xr:uid="{00000000-0002-0000-0400-000001000000}">
      <formula1>$A$58:$A$71</formula1>
    </dataValidation>
    <dataValidation type="whole" allowBlank="1" showInputMessage="1" showErrorMessage="1" errorTitle="Nb entier svp" promptTitle="Nb de lits" sqref="C7" xr:uid="{00000000-0002-0000-0400-000002000000}">
      <formula1>0</formula1>
      <formula2>10000</formula2>
    </dataValidation>
    <dataValidation allowBlank="1" showInputMessage="1" showErrorMessage="1" promptTitle="Nombre de lits" sqref="A7:B7" xr:uid="{00000000-0002-0000-0400-000003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400-000004000000}"/>
    <dataValidation allowBlank="1" showInputMessage="1" showErrorMessage="1" promptTitle="Dates" prompt="Date de fin du séjour_x000a_" sqref="A11" xr:uid="{00000000-0002-0000-0400-000005000000}"/>
    <dataValidation allowBlank="1" showErrorMessage="1" promptTitle="Carte SNCF" prompt="Sélectionnez le type de réduction présenté" sqref="E11" xr:uid="{00000000-0002-0000-0400-000006000000}"/>
    <dataValidation type="date" operator="greaterThan" allowBlank="1" showInputMessage="1" showErrorMessage="1" sqref="A18:A43" xr:uid="{00000000-0002-0000-0400-000007000000}">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77"/>
  <sheetViews>
    <sheetView showGridLines="0"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3.855468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12</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57"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Juin</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3"/>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rmDP6tzuD1n/fclQGfrVixlcMVZuZ0U9lL/wOwAbaX1WytDFIgojVQCqFqMq8qQ9NcTfo0xe1DsHnhcXbbDrDw==" saltValue="ykuPBgDpa8qy2ZGvI+dLlA==" spinCount="100000" sheet="1" objects="1" scenarios="1" insertRows="0" selectLockedCells="1"/>
  <mergeCells count="34">
    <mergeCell ref="A1:I1"/>
    <mergeCell ref="A2:I2"/>
    <mergeCell ref="B5:D5"/>
    <mergeCell ref="F5:I5"/>
    <mergeCell ref="A6:B6"/>
    <mergeCell ref="C6:I6"/>
    <mergeCell ref="A7:B7"/>
    <mergeCell ref="C7:D7"/>
    <mergeCell ref="E7:F7"/>
    <mergeCell ref="G7:I7"/>
    <mergeCell ref="A8:B8"/>
    <mergeCell ref="C8:E8"/>
    <mergeCell ref="M27:V27"/>
    <mergeCell ref="M13:Q13"/>
    <mergeCell ref="N14:Q14"/>
    <mergeCell ref="N15:Q15"/>
    <mergeCell ref="N16:Q16"/>
    <mergeCell ref="N17:Q17"/>
    <mergeCell ref="N18:Q18"/>
    <mergeCell ref="N19:Q19"/>
    <mergeCell ref="N20:Q20"/>
    <mergeCell ref="N21:Q21"/>
    <mergeCell ref="N22:Q22"/>
    <mergeCell ref="N23:Q23"/>
    <mergeCell ref="K46:M46"/>
    <mergeCell ref="B49:C49"/>
    <mergeCell ref="B50:E50"/>
    <mergeCell ref="B51:D51"/>
    <mergeCell ref="B52:D52"/>
    <mergeCell ref="B53:D53"/>
    <mergeCell ref="B54:D54"/>
    <mergeCell ref="B55:D55"/>
    <mergeCell ref="B56:D56"/>
    <mergeCell ref="A45:F45"/>
  </mergeCells>
  <dataValidations count="7">
    <dataValidation type="date" operator="greaterThan" allowBlank="1" showInputMessage="1" showErrorMessage="1" sqref="A18:A43" xr:uid="{00000000-0002-0000-0600-000000000000}">
      <formula1>40544</formula1>
    </dataValidation>
    <dataValidation allowBlank="1" showErrorMessage="1" promptTitle="Carte SNCF" prompt="Sélectionnez le type de réduction présenté" sqref="E11" xr:uid="{00000000-0002-0000-0600-000001000000}"/>
    <dataValidation allowBlank="1" showInputMessage="1" showErrorMessage="1" promptTitle="Dates" prompt="Date de fin du séjour_x000a_" sqref="A11" xr:uid="{00000000-0002-0000-0600-000002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600-000003000000}"/>
    <dataValidation allowBlank="1" showInputMessage="1" showErrorMessage="1" promptTitle="Nombre de lits" sqref="A7:B7" xr:uid="{00000000-0002-0000-0600-000004000000}"/>
    <dataValidation type="whole" allowBlank="1" showInputMessage="1" showErrorMessage="1" errorTitle="Nb entier svp" promptTitle="Nb de lits" sqref="C7" xr:uid="{00000000-0002-0000-0600-000005000000}">
      <formula1>0</formula1>
      <formula2>10000</formula2>
    </dataValidation>
    <dataValidation type="list" allowBlank="1" showInputMessage="1" showErrorMessage="1" sqref="J12:J43" xr:uid="{00000000-0002-0000-06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77"/>
  <sheetViews>
    <sheetView showGridLines="0"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3.855468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13</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57"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Juillet</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3"/>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g7CHAmYipP9q8uRKBA7ja2J7cJuB5rpL6dqO4LWgE0UKvZ4chIOctNCB5mpvGr5JvoccPE8qFWrFBH5LqrFxBQ==" saltValue="r6ptOpdvvo8e5s3KttHpJg==" spinCount="100000" sheet="1" objects="1" scenarios="1" insertRows="0" selectLockedCells="1"/>
  <mergeCells count="34">
    <mergeCell ref="A1:I1"/>
    <mergeCell ref="A2:I2"/>
    <mergeCell ref="B5:D5"/>
    <mergeCell ref="F5:I5"/>
    <mergeCell ref="A6:B6"/>
    <mergeCell ref="C6:I6"/>
    <mergeCell ref="A7:B7"/>
    <mergeCell ref="C7:D7"/>
    <mergeCell ref="E7:F7"/>
    <mergeCell ref="G7:I7"/>
    <mergeCell ref="A8:B8"/>
    <mergeCell ref="C8:E8"/>
    <mergeCell ref="M27:V27"/>
    <mergeCell ref="M13:Q13"/>
    <mergeCell ref="N14:Q14"/>
    <mergeCell ref="N15:Q15"/>
    <mergeCell ref="N16:Q16"/>
    <mergeCell ref="N17:Q17"/>
    <mergeCell ref="N18:Q18"/>
    <mergeCell ref="N19:Q19"/>
    <mergeCell ref="N20:Q20"/>
    <mergeCell ref="N21:Q21"/>
    <mergeCell ref="N22:Q22"/>
    <mergeCell ref="N23:Q23"/>
    <mergeCell ref="K46:M46"/>
    <mergeCell ref="B49:C49"/>
    <mergeCell ref="B50:E50"/>
    <mergeCell ref="B51:D51"/>
    <mergeCell ref="B52:D52"/>
    <mergeCell ref="B53:D53"/>
    <mergeCell ref="B54:D54"/>
    <mergeCell ref="B55:D55"/>
    <mergeCell ref="B56:D56"/>
    <mergeCell ref="A45:F45"/>
  </mergeCells>
  <dataValidations count="7">
    <dataValidation type="date" operator="greaterThan" allowBlank="1" showInputMessage="1" showErrorMessage="1" sqref="A18:A43" xr:uid="{00000000-0002-0000-0500-000000000000}">
      <formula1>40544</formula1>
    </dataValidation>
    <dataValidation allowBlank="1" showErrorMessage="1" promptTitle="Carte SNCF" prompt="Sélectionnez le type de réduction présenté" sqref="E11" xr:uid="{00000000-0002-0000-0500-000001000000}"/>
    <dataValidation allowBlank="1" showInputMessage="1" showErrorMessage="1" promptTitle="Dates" prompt="Date de fin du séjour_x000a_" sqref="A11" xr:uid="{00000000-0002-0000-0500-000002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500-000003000000}"/>
    <dataValidation allowBlank="1" showInputMessage="1" showErrorMessage="1" promptTitle="Nombre de lits" sqref="A7:B7" xr:uid="{00000000-0002-0000-0500-000004000000}"/>
    <dataValidation type="whole" allowBlank="1" showInputMessage="1" showErrorMessage="1" errorTitle="Nb entier svp" promptTitle="Nb de lits" sqref="C7" xr:uid="{00000000-0002-0000-0500-000005000000}">
      <formula1>0</formula1>
      <formula2>10000</formula2>
    </dataValidation>
    <dataValidation type="list" allowBlank="1" showInputMessage="1" showErrorMessage="1" sqref="J12:J43" xr:uid="{00000000-0002-0000-05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77"/>
  <sheetViews>
    <sheetView showGridLines="0"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3.855468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14</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57"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Août</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3"/>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xDkr8SnxHERwTuJdSapDhwAmvJOqPF02OL8jSVoonpQqvbV9m9Z0Hp9OfWvCMXRdQMEgJOP660wF0pVLXq+L7w==" saltValue="fZFVKSjYoDanwbfA9uCYzA==" spinCount="100000" sheet="1" objects="1" scenarios="1" insertRows="0" selectLockedCells="1"/>
  <mergeCells count="34">
    <mergeCell ref="A1:I1"/>
    <mergeCell ref="A2:I2"/>
    <mergeCell ref="B5:D5"/>
    <mergeCell ref="F5:I5"/>
    <mergeCell ref="A6:B6"/>
    <mergeCell ref="C6:I6"/>
    <mergeCell ref="A7:B7"/>
    <mergeCell ref="C7:D7"/>
    <mergeCell ref="E7:F7"/>
    <mergeCell ref="G7:I7"/>
    <mergeCell ref="A8:B8"/>
    <mergeCell ref="C8:E8"/>
    <mergeCell ref="M27:V27"/>
    <mergeCell ref="M13:Q13"/>
    <mergeCell ref="N14:Q14"/>
    <mergeCell ref="N15:Q15"/>
    <mergeCell ref="N16:Q16"/>
    <mergeCell ref="N17:Q17"/>
    <mergeCell ref="N18:Q18"/>
    <mergeCell ref="N19:Q19"/>
    <mergeCell ref="N20:Q20"/>
    <mergeCell ref="N21:Q21"/>
    <mergeCell ref="N22:Q22"/>
    <mergeCell ref="N23:Q23"/>
    <mergeCell ref="K46:M46"/>
    <mergeCell ref="B49:C49"/>
    <mergeCell ref="B50:E50"/>
    <mergeCell ref="B51:D51"/>
    <mergeCell ref="B52:D52"/>
    <mergeCell ref="B53:D53"/>
    <mergeCell ref="B54:D54"/>
    <mergeCell ref="B55:D55"/>
    <mergeCell ref="B56:D56"/>
    <mergeCell ref="A45:F45"/>
  </mergeCells>
  <dataValidations count="7">
    <dataValidation type="list" allowBlank="1" showInputMessage="1" showErrorMessage="1" sqref="J12:J43" xr:uid="{00000000-0002-0000-0700-000001000000}">
      <formula1>$A$58:$A$71</formula1>
    </dataValidation>
    <dataValidation type="whole" allowBlank="1" showInputMessage="1" showErrorMessage="1" errorTitle="Nb entier svp" promptTitle="Nb de lits" sqref="C7" xr:uid="{00000000-0002-0000-0700-000002000000}">
      <formula1>0</formula1>
      <formula2>10000</formula2>
    </dataValidation>
    <dataValidation allowBlank="1" showInputMessage="1" showErrorMessage="1" promptTitle="Nombre de lits" sqref="A7:B7" xr:uid="{00000000-0002-0000-0700-000003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700-000004000000}"/>
    <dataValidation allowBlank="1" showInputMessage="1" showErrorMessage="1" promptTitle="Dates" prompt="Date de fin du séjour_x000a_" sqref="A11" xr:uid="{00000000-0002-0000-0700-000005000000}"/>
    <dataValidation allowBlank="1" showErrorMessage="1" promptTitle="Carte SNCF" prompt="Sélectionnez le type de réduction présenté" sqref="E11" xr:uid="{00000000-0002-0000-0700-000006000000}"/>
    <dataValidation type="date" operator="greaterThan" allowBlank="1" showInputMessage="1" showErrorMessage="1" sqref="A18:A43" xr:uid="{00000000-0002-0000-0700-000007000000}">
      <formula1>40544</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7"/>
  <sheetViews>
    <sheetView showGridLines="0" zoomScale="70" zoomScaleNormal="70" workbookViewId="0">
      <selection activeCell="C6" sqref="C6:I6"/>
    </sheetView>
  </sheetViews>
  <sheetFormatPr baseColWidth="10" defaultRowHeight="12.75" x14ac:dyDescent="0.2"/>
  <cols>
    <col min="1" max="1" width="24.7109375" style="12" customWidth="1"/>
    <col min="2" max="2" width="16.5703125" style="12" customWidth="1"/>
    <col min="3" max="3" width="19.5703125" style="12" customWidth="1"/>
    <col min="4" max="4" width="16.28515625" style="12" customWidth="1"/>
    <col min="5" max="5" width="25.28515625" style="12" bestFit="1" customWidth="1"/>
    <col min="6" max="6" width="18.7109375" style="12" customWidth="1"/>
    <col min="7" max="7" width="17.28515625" style="12" customWidth="1"/>
    <col min="8" max="8" width="16.7109375" style="12" customWidth="1"/>
    <col min="9" max="9" width="14.7109375" style="12" customWidth="1"/>
    <col min="10" max="10" width="33.85546875" style="12" customWidth="1"/>
    <col min="11" max="11" width="7.5703125" style="12" customWidth="1"/>
    <col min="12" max="12" width="4.85546875" style="12" customWidth="1"/>
    <col min="13" max="13" width="29.85546875" style="12" bestFit="1" customWidth="1"/>
    <col min="14" max="18" width="11.42578125" style="12"/>
    <col min="19" max="19" width="14.7109375" style="12" bestFit="1" customWidth="1"/>
    <col min="20" max="16384" width="11.42578125" style="12"/>
  </cols>
  <sheetData>
    <row r="1" spans="1:19" ht="24.75" customHeight="1" x14ac:dyDescent="0.3">
      <c r="A1" s="125" t="s">
        <v>62</v>
      </c>
      <c r="B1" s="126"/>
      <c r="C1" s="126"/>
      <c r="D1" s="126"/>
      <c r="E1" s="126"/>
      <c r="F1" s="126"/>
      <c r="G1" s="126"/>
      <c r="H1" s="126"/>
      <c r="I1" s="127"/>
      <c r="J1" s="10"/>
      <c r="K1" s="10"/>
      <c r="L1" s="10"/>
      <c r="M1" s="33" t="s">
        <v>70</v>
      </c>
      <c r="N1" s="11" t="s">
        <v>71</v>
      </c>
      <c r="O1" s="11" t="s">
        <v>72</v>
      </c>
      <c r="P1" s="11" t="s">
        <v>73</v>
      </c>
      <c r="Q1" s="11" t="s">
        <v>74</v>
      </c>
      <c r="R1" s="11" t="s">
        <v>75</v>
      </c>
      <c r="S1" s="11" t="s">
        <v>76</v>
      </c>
    </row>
    <row r="2" spans="1:19" ht="24.75" customHeight="1" thickBot="1" x14ac:dyDescent="0.35">
      <c r="A2" s="137" t="s">
        <v>102</v>
      </c>
      <c r="B2" s="138"/>
      <c r="C2" s="138"/>
      <c r="D2" s="138"/>
      <c r="E2" s="138"/>
      <c r="F2" s="138"/>
      <c r="G2" s="138"/>
      <c r="H2" s="138"/>
      <c r="I2" s="139"/>
      <c r="J2" s="10"/>
      <c r="K2" s="10"/>
      <c r="L2" s="10"/>
      <c r="M2" s="13" t="s">
        <v>77</v>
      </c>
      <c r="N2" s="14"/>
      <c r="O2" s="14"/>
      <c r="P2" s="14"/>
      <c r="Q2" s="14"/>
      <c r="R2" s="14"/>
      <c r="S2" s="15">
        <v>0.3</v>
      </c>
    </row>
    <row r="3" spans="1:19" ht="24" customHeight="1" thickBot="1" x14ac:dyDescent="0.35">
      <c r="A3" s="34" t="s">
        <v>37</v>
      </c>
      <c r="B3" s="37" t="s">
        <v>15</v>
      </c>
      <c r="C3" s="16"/>
      <c r="D3" s="34" t="s">
        <v>6</v>
      </c>
      <c r="E3" s="38"/>
      <c r="F3" s="10" t="s">
        <v>64</v>
      </c>
      <c r="G3" s="10"/>
      <c r="H3" s="10"/>
      <c r="I3" s="10"/>
      <c r="J3" s="10"/>
      <c r="K3" s="10"/>
      <c r="L3" s="10"/>
      <c r="M3" s="13" t="s">
        <v>78</v>
      </c>
      <c r="N3" s="14"/>
      <c r="O3" s="14"/>
      <c r="P3" s="14"/>
      <c r="Q3" s="14"/>
      <c r="R3" s="14"/>
      <c r="S3" s="15">
        <v>0.5</v>
      </c>
    </row>
    <row r="4" spans="1:19" ht="18.75" thickBot="1" x14ac:dyDescent="0.25">
      <c r="M4" s="13" t="s">
        <v>79</v>
      </c>
      <c r="N4" s="15">
        <v>0.2</v>
      </c>
      <c r="O4" s="15">
        <v>0.2</v>
      </c>
      <c r="P4" s="15">
        <v>0.3</v>
      </c>
      <c r="Q4" s="15">
        <v>0.3</v>
      </c>
      <c r="R4" s="15">
        <v>0.3</v>
      </c>
      <c r="S4" s="15">
        <v>0.2</v>
      </c>
    </row>
    <row r="5" spans="1:19" s="18" customFormat="1" ht="22.5" customHeight="1" x14ac:dyDescent="0.2">
      <c r="A5" s="45" t="s">
        <v>25</v>
      </c>
      <c r="B5" s="132"/>
      <c r="C5" s="132"/>
      <c r="D5" s="132"/>
      <c r="E5" s="46" t="s">
        <v>26</v>
      </c>
      <c r="F5" s="132"/>
      <c r="G5" s="133"/>
      <c r="H5" s="133"/>
      <c r="I5" s="134"/>
      <c r="J5" s="57" t="s">
        <v>69</v>
      </c>
      <c r="L5" s="19"/>
      <c r="M5" s="13" t="s">
        <v>80</v>
      </c>
      <c r="N5" s="14"/>
      <c r="O5" s="14"/>
      <c r="P5" s="14"/>
      <c r="Q5" s="14"/>
      <c r="R5" s="14"/>
      <c r="S5" s="20">
        <v>0.5</v>
      </c>
    </row>
    <row r="6" spans="1:19" s="18" customFormat="1" ht="22.5" customHeight="1" x14ac:dyDescent="0.2">
      <c r="A6" s="135" t="s">
        <v>24</v>
      </c>
      <c r="B6" s="136"/>
      <c r="C6" s="129"/>
      <c r="D6" s="129"/>
      <c r="E6" s="129"/>
      <c r="F6" s="129"/>
      <c r="G6" s="130"/>
      <c r="H6" s="130"/>
      <c r="I6" s="131"/>
      <c r="J6" s="62">
        <v>2</v>
      </c>
      <c r="K6" s="21"/>
      <c r="M6" s="13" t="s">
        <v>81</v>
      </c>
      <c r="N6" s="15">
        <v>0.5</v>
      </c>
      <c r="O6" s="15">
        <v>0.6</v>
      </c>
      <c r="P6" s="15">
        <v>0.7</v>
      </c>
      <c r="Q6" s="15">
        <v>0.8</v>
      </c>
      <c r="R6" s="15">
        <v>1.3</v>
      </c>
      <c r="S6" s="17">
        <v>0.03</v>
      </c>
    </row>
    <row r="7" spans="1:19" s="18" customFormat="1" ht="22.5" customHeight="1" x14ac:dyDescent="0.2">
      <c r="A7" s="147" t="s">
        <v>33</v>
      </c>
      <c r="B7" s="148"/>
      <c r="C7" s="106"/>
      <c r="D7" s="107"/>
      <c r="E7" s="142" t="s">
        <v>104</v>
      </c>
      <c r="F7" s="143"/>
      <c r="G7" s="144"/>
      <c r="H7" s="145"/>
      <c r="I7" s="146"/>
      <c r="J7" s="21"/>
      <c r="K7" s="21"/>
      <c r="M7" s="13" t="s">
        <v>82</v>
      </c>
      <c r="N7" s="15">
        <v>0.5</v>
      </c>
      <c r="O7" s="15">
        <v>0.6</v>
      </c>
      <c r="P7" s="15">
        <v>0.7</v>
      </c>
      <c r="Q7" s="15">
        <v>0.8</v>
      </c>
      <c r="R7" s="15">
        <v>1.3</v>
      </c>
      <c r="S7" s="17">
        <v>0.03</v>
      </c>
    </row>
    <row r="8" spans="1:19" s="18" customFormat="1" ht="22.5" customHeight="1" thickBot="1" x14ac:dyDescent="0.25">
      <c r="A8" s="140" t="s">
        <v>114</v>
      </c>
      <c r="B8" s="141"/>
      <c r="C8" s="106"/>
      <c r="D8" s="128"/>
      <c r="E8" s="107"/>
      <c r="F8" s="47" t="s">
        <v>5</v>
      </c>
      <c r="G8" s="9">
        <v>0.03</v>
      </c>
      <c r="H8" s="31"/>
      <c r="I8" s="31"/>
      <c r="K8" s="21"/>
      <c r="M8" s="13" t="s">
        <v>83</v>
      </c>
      <c r="N8" s="14"/>
      <c r="O8" s="14"/>
      <c r="P8" s="14"/>
      <c r="Q8" s="14"/>
      <c r="R8" s="14"/>
      <c r="S8" s="15">
        <v>0.2</v>
      </c>
    </row>
    <row r="9" spans="1:19" s="18" customFormat="1" ht="45.75" customHeight="1" thickBot="1" x14ac:dyDescent="0.25">
      <c r="A9" s="12"/>
      <c r="B9" s="12"/>
      <c r="C9" s="12"/>
      <c r="D9" s="12"/>
      <c r="E9" s="12"/>
      <c r="F9" s="12"/>
      <c r="G9" s="12"/>
      <c r="H9" s="12"/>
      <c r="I9" s="12"/>
      <c r="J9" s="12"/>
      <c r="M9" s="13" t="s">
        <v>84</v>
      </c>
      <c r="N9" s="15">
        <v>0.5</v>
      </c>
      <c r="O9" s="15">
        <v>0.6</v>
      </c>
      <c r="P9" s="15">
        <v>0.7</v>
      </c>
      <c r="Q9" s="15">
        <v>0.8</v>
      </c>
      <c r="R9" s="15">
        <v>1.3</v>
      </c>
      <c r="S9" s="17">
        <v>0.03</v>
      </c>
    </row>
    <row r="10" spans="1:19" ht="15" customHeight="1" thickBot="1" x14ac:dyDescent="0.25">
      <c r="A10" s="35">
        <v>1</v>
      </c>
      <c r="B10" s="36">
        <v>2</v>
      </c>
      <c r="C10" s="36">
        <v>3</v>
      </c>
      <c r="D10" s="36">
        <v>4</v>
      </c>
      <c r="E10" s="36">
        <v>5</v>
      </c>
      <c r="F10" s="36">
        <v>6</v>
      </c>
      <c r="G10" s="36">
        <v>7</v>
      </c>
      <c r="H10" s="36">
        <v>8</v>
      </c>
      <c r="I10" s="36">
        <v>9</v>
      </c>
      <c r="J10" s="36">
        <v>10</v>
      </c>
      <c r="M10" s="13" t="s">
        <v>85</v>
      </c>
      <c r="N10" s="15">
        <v>0.5</v>
      </c>
      <c r="O10" s="15">
        <v>0.5</v>
      </c>
      <c r="P10" s="15">
        <v>0.5</v>
      </c>
      <c r="Q10" s="15">
        <v>0.6</v>
      </c>
      <c r="R10" s="15">
        <v>0.6</v>
      </c>
      <c r="S10" s="17">
        <v>0.03</v>
      </c>
    </row>
    <row r="11" spans="1:19" s="22" customFormat="1" ht="108.75" thickBot="1" x14ac:dyDescent="0.25">
      <c r="A11" s="43" t="s">
        <v>65</v>
      </c>
      <c r="B11" s="44" t="s">
        <v>27</v>
      </c>
      <c r="C11" s="44" t="s">
        <v>116</v>
      </c>
      <c r="D11" s="44" t="s">
        <v>45</v>
      </c>
      <c r="E11" s="44" t="s">
        <v>68</v>
      </c>
      <c r="F11" s="44" t="s">
        <v>63</v>
      </c>
      <c r="G11" s="44" t="s">
        <v>66</v>
      </c>
      <c r="H11" s="44" t="s">
        <v>67</v>
      </c>
      <c r="I11" s="44" t="s">
        <v>23</v>
      </c>
      <c r="J11" s="44" t="s">
        <v>86</v>
      </c>
    </row>
    <row r="12" spans="1:19" ht="21" customHeight="1" x14ac:dyDescent="0.2">
      <c r="A12" s="39"/>
      <c r="B12" s="40"/>
      <c r="C12" s="40"/>
      <c r="D12" s="40"/>
      <c r="E12" s="40"/>
      <c r="F12" s="40"/>
      <c r="G12" s="41"/>
      <c r="H12" s="89" t="str">
        <f t="shared" ref="H12:H43" si="0">IF(OR(B12=0,C12+D12+E12+F12=0),"",MIN(G12/(C12+D12+E12+F12)/B12*$G$8,2.3,$J$6))</f>
        <v/>
      </c>
      <c r="I12" s="78">
        <f>IF(H12="",0,H12*C12*B12)</f>
        <v>0</v>
      </c>
      <c r="J12" s="42"/>
    </row>
    <row r="13" spans="1:19" s="18" customFormat="1" ht="20.100000000000001" customHeight="1" x14ac:dyDescent="0.2">
      <c r="A13" s="79"/>
      <c r="B13" s="80"/>
      <c r="C13" s="80"/>
      <c r="D13" s="80"/>
      <c r="E13" s="80"/>
      <c r="F13" s="80"/>
      <c r="G13" s="81"/>
      <c r="H13" s="89" t="str">
        <f t="shared" si="0"/>
        <v/>
      </c>
      <c r="I13" s="82">
        <f>IF(H13="",0,H13*C13*B13)</f>
        <v>0</v>
      </c>
      <c r="J13" s="83"/>
      <c r="M13" s="108" t="s">
        <v>105</v>
      </c>
      <c r="N13" s="109"/>
      <c r="O13" s="109"/>
      <c r="P13" s="109"/>
      <c r="Q13" s="110"/>
    </row>
    <row r="14" spans="1:19" ht="20.100000000000001" customHeight="1" x14ac:dyDescent="0.2">
      <c r="A14" s="79"/>
      <c r="B14" s="80"/>
      <c r="C14" s="80"/>
      <c r="D14" s="80"/>
      <c r="E14" s="80"/>
      <c r="F14" s="80"/>
      <c r="G14" s="81"/>
      <c r="H14" s="89" t="str">
        <f t="shared" si="0"/>
        <v/>
      </c>
      <c r="I14" s="82">
        <f>IF(H14="",0,H14*C14*B14)</f>
        <v>0</v>
      </c>
      <c r="J14" s="83"/>
      <c r="K14" s="18"/>
      <c r="M14" s="32" t="s">
        <v>106</v>
      </c>
      <c r="N14" s="121" t="s">
        <v>107</v>
      </c>
      <c r="O14" s="122"/>
      <c r="P14" s="122"/>
      <c r="Q14" s="123"/>
    </row>
    <row r="15" spans="1:19" ht="20.100000000000001" customHeight="1" x14ac:dyDescent="0.2">
      <c r="A15" s="79"/>
      <c r="B15" s="80"/>
      <c r="C15" s="80"/>
      <c r="D15" s="80"/>
      <c r="E15" s="80"/>
      <c r="F15" s="80"/>
      <c r="G15" s="81"/>
      <c r="H15" s="82" t="str">
        <f t="shared" si="0"/>
        <v/>
      </c>
      <c r="I15" s="82">
        <f t="shared" ref="I15:I43" si="1">IF(H15="",0,H15*C15*B15)</f>
        <v>0</v>
      </c>
      <c r="J15" s="83"/>
      <c r="M15" s="23" t="s">
        <v>77</v>
      </c>
      <c r="N15" s="112" t="s">
        <v>108</v>
      </c>
      <c r="O15" s="113"/>
      <c r="P15" s="113"/>
      <c r="Q15" s="114"/>
    </row>
    <row r="16" spans="1:19" ht="20.100000000000001" customHeight="1" x14ac:dyDescent="0.2">
      <c r="A16" s="79"/>
      <c r="B16" s="80"/>
      <c r="C16" s="80"/>
      <c r="D16" s="80"/>
      <c r="E16" s="80"/>
      <c r="F16" s="80"/>
      <c r="G16" s="81"/>
      <c r="H16" s="82" t="str">
        <f t="shared" si="0"/>
        <v/>
      </c>
      <c r="I16" s="82">
        <f t="shared" si="1"/>
        <v>0</v>
      </c>
      <c r="J16" s="83"/>
      <c r="M16" s="23" t="s">
        <v>78</v>
      </c>
      <c r="N16" s="112" t="s">
        <v>109</v>
      </c>
      <c r="O16" s="113"/>
      <c r="P16" s="113"/>
      <c r="Q16" s="114"/>
    </row>
    <row r="17" spans="1:22" ht="20.100000000000001" customHeight="1" x14ac:dyDescent="0.2">
      <c r="A17" s="79"/>
      <c r="B17" s="80"/>
      <c r="C17" s="80"/>
      <c r="D17" s="80"/>
      <c r="E17" s="80"/>
      <c r="F17" s="80"/>
      <c r="G17" s="81"/>
      <c r="H17" s="82" t="str">
        <f t="shared" si="0"/>
        <v/>
      </c>
      <c r="I17" s="82">
        <f t="shared" si="1"/>
        <v>0</v>
      </c>
      <c r="J17" s="83"/>
      <c r="M17" s="23" t="s">
        <v>79</v>
      </c>
      <c r="N17" s="112" t="s">
        <v>108</v>
      </c>
      <c r="O17" s="113"/>
      <c r="P17" s="113"/>
      <c r="Q17" s="114"/>
    </row>
    <row r="18" spans="1:22" ht="20.100000000000001" customHeight="1" x14ac:dyDescent="0.2">
      <c r="A18" s="79"/>
      <c r="B18" s="80"/>
      <c r="C18" s="80"/>
      <c r="D18" s="80"/>
      <c r="E18" s="80"/>
      <c r="F18" s="80"/>
      <c r="G18" s="81"/>
      <c r="H18" s="82" t="str">
        <f t="shared" si="0"/>
        <v/>
      </c>
      <c r="I18" s="82">
        <f t="shared" si="1"/>
        <v>0</v>
      </c>
      <c r="J18" s="83"/>
      <c r="M18" s="23" t="s">
        <v>80</v>
      </c>
      <c r="N18" s="112" t="s">
        <v>110</v>
      </c>
      <c r="O18" s="113"/>
      <c r="P18" s="113"/>
      <c r="Q18" s="114"/>
    </row>
    <row r="19" spans="1:22" ht="20.100000000000001" customHeight="1" x14ac:dyDescent="0.2">
      <c r="A19" s="79"/>
      <c r="B19" s="80"/>
      <c r="C19" s="80"/>
      <c r="D19" s="80"/>
      <c r="E19" s="80"/>
      <c r="F19" s="80"/>
      <c r="G19" s="81"/>
      <c r="H19" s="82" t="str">
        <f t="shared" si="0"/>
        <v/>
      </c>
      <c r="I19" s="82">
        <f t="shared" si="1"/>
        <v>0</v>
      </c>
      <c r="J19" s="83"/>
      <c r="M19" s="23" t="s">
        <v>81</v>
      </c>
      <c r="N19" s="112" t="s">
        <v>110</v>
      </c>
      <c r="O19" s="113"/>
      <c r="P19" s="113"/>
      <c r="Q19" s="114"/>
    </row>
    <row r="20" spans="1:22" ht="20.100000000000001" customHeight="1" x14ac:dyDescent="0.2">
      <c r="A20" s="79"/>
      <c r="B20" s="80"/>
      <c r="C20" s="80"/>
      <c r="D20" s="80"/>
      <c r="E20" s="80"/>
      <c r="F20" s="80"/>
      <c r="G20" s="81"/>
      <c r="H20" s="82" t="str">
        <f t="shared" si="0"/>
        <v/>
      </c>
      <c r="I20" s="82">
        <f t="shared" si="1"/>
        <v>0</v>
      </c>
      <c r="J20" s="83"/>
      <c r="M20" s="23" t="s">
        <v>82</v>
      </c>
      <c r="N20" s="118">
        <v>1</v>
      </c>
      <c r="O20" s="119"/>
      <c r="P20" s="119"/>
      <c r="Q20" s="120"/>
    </row>
    <row r="21" spans="1:22" ht="20.100000000000001" customHeight="1" x14ac:dyDescent="0.2">
      <c r="A21" s="79"/>
      <c r="B21" s="80"/>
      <c r="C21" s="80"/>
      <c r="D21" s="80"/>
      <c r="E21" s="80"/>
      <c r="F21" s="80"/>
      <c r="G21" s="81"/>
      <c r="H21" s="82" t="str">
        <f t="shared" si="0"/>
        <v/>
      </c>
      <c r="I21" s="82">
        <f t="shared" si="1"/>
        <v>0</v>
      </c>
      <c r="J21" s="83"/>
      <c r="M21" s="23" t="s">
        <v>83</v>
      </c>
      <c r="N21" s="112" t="s">
        <v>111</v>
      </c>
      <c r="O21" s="113"/>
      <c r="P21" s="113"/>
      <c r="Q21" s="114"/>
    </row>
    <row r="22" spans="1:22" ht="20.100000000000001" customHeight="1" x14ac:dyDescent="0.2">
      <c r="A22" s="79"/>
      <c r="B22" s="80"/>
      <c r="C22" s="80"/>
      <c r="D22" s="80"/>
      <c r="E22" s="80"/>
      <c r="F22" s="80"/>
      <c r="G22" s="81"/>
      <c r="H22" s="82" t="str">
        <f t="shared" si="0"/>
        <v/>
      </c>
      <c r="I22" s="82">
        <f t="shared" si="1"/>
        <v>0</v>
      </c>
      <c r="J22" s="83"/>
      <c r="M22" s="23" t="s">
        <v>84</v>
      </c>
      <c r="N22" s="112" t="s">
        <v>112</v>
      </c>
      <c r="O22" s="113"/>
      <c r="P22" s="113"/>
      <c r="Q22" s="114"/>
    </row>
    <row r="23" spans="1:22" ht="20.100000000000001" customHeight="1" x14ac:dyDescent="0.2">
      <c r="A23" s="79"/>
      <c r="B23" s="80"/>
      <c r="C23" s="80"/>
      <c r="D23" s="80"/>
      <c r="E23" s="80"/>
      <c r="F23" s="80"/>
      <c r="G23" s="81"/>
      <c r="H23" s="82" t="str">
        <f t="shared" si="0"/>
        <v/>
      </c>
      <c r="I23" s="82">
        <f t="shared" si="1"/>
        <v>0</v>
      </c>
      <c r="J23" s="83"/>
      <c r="M23" s="23" t="s">
        <v>85</v>
      </c>
      <c r="N23" s="111" t="s">
        <v>113</v>
      </c>
      <c r="O23" s="111"/>
      <c r="P23" s="111"/>
      <c r="Q23" s="111"/>
    </row>
    <row r="24" spans="1:22" ht="19.5" customHeight="1" x14ac:dyDescent="0.2">
      <c r="A24" s="79"/>
      <c r="B24" s="80"/>
      <c r="C24" s="80"/>
      <c r="D24" s="80"/>
      <c r="E24" s="80"/>
      <c r="F24" s="80"/>
      <c r="G24" s="81"/>
      <c r="H24" s="82" t="str">
        <f t="shared" si="0"/>
        <v/>
      </c>
      <c r="I24" s="82">
        <f t="shared" si="1"/>
        <v>0</v>
      </c>
      <c r="J24" s="83"/>
    </row>
    <row r="25" spans="1:22" ht="19.5" customHeight="1" x14ac:dyDescent="0.2">
      <c r="A25" s="79"/>
      <c r="B25" s="80"/>
      <c r="C25" s="80"/>
      <c r="D25" s="80"/>
      <c r="E25" s="80"/>
      <c r="F25" s="80"/>
      <c r="G25" s="81"/>
      <c r="H25" s="82" t="str">
        <f t="shared" si="0"/>
        <v/>
      </c>
      <c r="I25" s="82">
        <f t="shared" si="1"/>
        <v>0</v>
      </c>
      <c r="J25" s="83"/>
    </row>
    <row r="26" spans="1:22" ht="19.5" customHeight="1" thickBot="1" x14ac:dyDescent="0.25">
      <c r="A26" s="79"/>
      <c r="B26" s="80"/>
      <c r="C26" s="80"/>
      <c r="D26" s="80"/>
      <c r="E26" s="80"/>
      <c r="F26" s="80"/>
      <c r="G26" s="81"/>
      <c r="H26" s="82" t="str">
        <f t="shared" si="0"/>
        <v/>
      </c>
      <c r="I26" s="82">
        <f t="shared" si="1"/>
        <v>0</v>
      </c>
      <c r="J26" s="83"/>
    </row>
    <row r="27" spans="1:22" ht="19.5" customHeight="1" thickBot="1" x14ac:dyDescent="0.25">
      <c r="A27" s="79"/>
      <c r="B27" s="80"/>
      <c r="C27" s="80"/>
      <c r="D27" s="80"/>
      <c r="E27" s="80"/>
      <c r="F27" s="80"/>
      <c r="G27" s="81"/>
      <c r="H27" s="82" t="str">
        <f t="shared" si="0"/>
        <v/>
      </c>
      <c r="I27" s="82">
        <f t="shared" si="1"/>
        <v>0</v>
      </c>
      <c r="J27" s="83"/>
      <c r="M27" s="115" t="s">
        <v>115</v>
      </c>
      <c r="N27" s="116"/>
      <c r="O27" s="116"/>
      <c r="P27" s="116"/>
      <c r="Q27" s="116"/>
      <c r="R27" s="116"/>
      <c r="S27" s="116"/>
      <c r="T27" s="116"/>
      <c r="U27" s="116"/>
      <c r="V27" s="117"/>
    </row>
    <row r="28" spans="1:22" ht="19.5" customHeight="1" x14ac:dyDescent="0.2">
      <c r="A28" s="79"/>
      <c r="B28" s="80"/>
      <c r="C28" s="80"/>
      <c r="D28" s="80"/>
      <c r="E28" s="80"/>
      <c r="F28" s="80"/>
      <c r="G28" s="81"/>
      <c r="H28" s="82" t="str">
        <f t="shared" si="0"/>
        <v/>
      </c>
      <c r="I28" s="82">
        <f t="shared" si="1"/>
        <v>0</v>
      </c>
      <c r="J28" s="83"/>
      <c r="M28" s="30"/>
    </row>
    <row r="29" spans="1:22" ht="19.5" customHeight="1" x14ac:dyDescent="0.2">
      <c r="A29" s="79"/>
      <c r="B29" s="80"/>
      <c r="C29" s="80"/>
      <c r="D29" s="80"/>
      <c r="E29" s="80"/>
      <c r="F29" s="80"/>
      <c r="G29" s="81"/>
      <c r="H29" s="82" t="str">
        <f t="shared" si="0"/>
        <v/>
      </c>
      <c r="I29" s="82">
        <f t="shared" si="1"/>
        <v>0</v>
      </c>
      <c r="J29" s="83"/>
      <c r="M29" s="30"/>
    </row>
    <row r="30" spans="1:22" ht="20.100000000000001" customHeight="1" x14ac:dyDescent="0.2">
      <c r="A30" s="79"/>
      <c r="B30" s="80"/>
      <c r="C30" s="80"/>
      <c r="D30" s="80"/>
      <c r="E30" s="80"/>
      <c r="F30" s="80"/>
      <c r="G30" s="81"/>
      <c r="H30" s="82" t="str">
        <f t="shared" si="0"/>
        <v/>
      </c>
      <c r="I30" s="82">
        <f t="shared" si="1"/>
        <v>0</v>
      </c>
      <c r="J30" s="83"/>
    </row>
    <row r="31" spans="1:22" ht="20.100000000000001" customHeight="1" x14ac:dyDescent="0.2">
      <c r="A31" s="79"/>
      <c r="B31" s="80"/>
      <c r="C31" s="80"/>
      <c r="D31" s="80"/>
      <c r="E31" s="80"/>
      <c r="F31" s="80"/>
      <c r="G31" s="81"/>
      <c r="H31" s="82" t="str">
        <f t="shared" si="0"/>
        <v/>
      </c>
      <c r="I31" s="82">
        <f t="shared" si="1"/>
        <v>0</v>
      </c>
      <c r="J31" s="83"/>
    </row>
    <row r="32" spans="1:22" ht="20.100000000000001" customHeight="1" x14ac:dyDescent="0.2">
      <c r="A32" s="79"/>
      <c r="B32" s="80"/>
      <c r="C32" s="80"/>
      <c r="D32" s="80"/>
      <c r="E32" s="80"/>
      <c r="F32" s="80"/>
      <c r="G32" s="81"/>
      <c r="H32" s="82" t="str">
        <f t="shared" si="0"/>
        <v/>
      </c>
      <c r="I32" s="82">
        <f t="shared" si="1"/>
        <v>0</v>
      </c>
      <c r="J32" s="83"/>
    </row>
    <row r="33" spans="1:13" ht="19.5" customHeight="1" x14ac:dyDescent="0.2">
      <c r="A33" s="79"/>
      <c r="B33" s="80"/>
      <c r="C33" s="80"/>
      <c r="D33" s="80"/>
      <c r="E33" s="80"/>
      <c r="F33" s="80"/>
      <c r="G33" s="81"/>
      <c r="H33" s="82" t="str">
        <f t="shared" si="0"/>
        <v/>
      </c>
      <c r="I33" s="82">
        <f t="shared" si="1"/>
        <v>0</v>
      </c>
      <c r="J33" s="83"/>
    </row>
    <row r="34" spans="1:13" ht="19.5" customHeight="1" x14ac:dyDescent="0.2">
      <c r="A34" s="79"/>
      <c r="B34" s="80"/>
      <c r="C34" s="80"/>
      <c r="D34" s="80"/>
      <c r="E34" s="80"/>
      <c r="F34" s="80"/>
      <c r="G34" s="81"/>
      <c r="H34" s="82" t="str">
        <f t="shared" si="0"/>
        <v/>
      </c>
      <c r="I34" s="82">
        <f t="shared" si="1"/>
        <v>0</v>
      </c>
      <c r="J34" s="83"/>
    </row>
    <row r="35" spans="1:13" ht="19.5" customHeight="1" x14ac:dyDescent="0.2">
      <c r="A35" s="79"/>
      <c r="B35" s="80"/>
      <c r="C35" s="80"/>
      <c r="D35" s="80"/>
      <c r="E35" s="80"/>
      <c r="F35" s="80"/>
      <c r="G35" s="81"/>
      <c r="H35" s="82" t="str">
        <f t="shared" si="0"/>
        <v/>
      </c>
      <c r="I35" s="82">
        <f t="shared" si="1"/>
        <v>0</v>
      </c>
      <c r="J35" s="83"/>
    </row>
    <row r="36" spans="1:13" ht="20.100000000000001" customHeight="1" x14ac:dyDescent="0.2">
      <c r="A36" s="79"/>
      <c r="B36" s="80"/>
      <c r="C36" s="80"/>
      <c r="D36" s="80"/>
      <c r="E36" s="80"/>
      <c r="F36" s="80"/>
      <c r="G36" s="81"/>
      <c r="H36" s="82" t="str">
        <f t="shared" si="0"/>
        <v/>
      </c>
      <c r="I36" s="82">
        <f t="shared" si="1"/>
        <v>0</v>
      </c>
      <c r="J36" s="83"/>
    </row>
    <row r="37" spans="1:13" ht="20.100000000000001" customHeight="1" x14ac:dyDescent="0.2">
      <c r="A37" s="79"/>
      <c r="B37" s="80"/>
      <c r="C37" s="80"/>
      <c r="D37" s="80"/>
      <c r="E37" s="80"/>
      <c r="F37" s="80"/>
      <c r="G37" s="81"/>
      <c r="H37" s="82" t="str">
        <f t="shared" si="0"/>
        <v/>
      </c>
      <c r="I37" s="82">
        <f t="shared" si="1"/>
        <v>0</v>
      </c>
      <c r="J37" s="83"/>
    </row>
    <row r="38" spans="1:13" ht="20.100000000000001" customHeight="1" x14ac:dyDescent="0.2">
      <c r="A38" s="79"/>
      <c r="B38" s="80"/>
      <c r="C38" s="80"/>
      <c r="D38" s="80"/>
      <c r="E38" s="80"/>
      <c r="F38" s="80"/>
      <c r="G38" s="81"/>
      <c r="H38" s="82" t="str">
        <f t="shared" si="0"/>
        <v/>
      </c>
      <c r="I38" s="82">
        <f t="shared" si="1"/>
        <v>0</v>
      </c>
      <c r="J38" s="83"/>
    </row>
    <row r="39" spans="1:13" ht="20.100000000000001" customHeight="1" x14ac:dyDescent="0.2">
      <c r="A39" s="79"/>
      <c r="B39" s="80"/>
      <c r="C39" s="80"/>
      <c r="D39" s="80"/>
      <c r="E39" s="80"/>
      <c r="F39" s="80"/>
      <c r="G39" s="81"/>
      <c r="H39" s="82" t="str">
        <f t="shared" si="0"/>
        <v/>
      </c>
      <c r="I39" s="82">
        <f t="shared" si="1"/>
        <v>0</v>
      </c>
      <c r="J39" s="83"/>
    </row>
    <row r="40" spans="1:13" ht="20.100000000000001" customHeight="1" x14ac:dyDescent="0.2">
      <c r="A40" s="79"/>
      <c r="B40" s="80"/>
      <c r="C40" s="80"/>
      <c r="D40" s="80"/>
      <c r="E40" s="80"/>
      <c r="F40" s="80"/>
      <c r="G40" s="81"/>
      <c r="H40" s="82" t="str">
        <f t="shared" si="0"/>
        <v/>
      </c>
      <c r="I40" s="82">
        <f t="shared" si="1"/>
        <v>0</v>
      </c>
      <c r="J40" s="83"/>
    </row>
    <row r="41" spans="1:13" ht="20.100000000000001" customHeight="1" x14ac:dyDescent="0.2">
      <c r="A41" s="79"/>
      <c r="B41" s="80"/>
      <c r="C41" s="80"/>
      <c r="D41" s="80"/>
      <c r="E41" s="80"/>
      <c r="F41" s="80"/>
      <c r="G41" s="81"/>
      <c r="H41" s="82" t="str">
        <f t="shared" si="0"/>
        <v/>
      </c>
      <c r="I41" s="82">
        <f t="shared" si="1"/>
        <v>0</v>
      </c>
      <c r="J41" s="83"/>
    </row>
    <row r="42" spans="1:13" ht="20.100000000000001" customHeight="1" x14ac:dyDescent="0.2">
      <c r="A42" s="79"/>
      <c r="B42" s="80"/>
      <c r="C42" s="80"/>
      <c r="D42" s="80"/>
      <c r="E42" s="80"/>
      <c r="F42" s="80"/>
      <c r="G42" s="81"/>
      <c r="H42" s="82" t="str">
        <f t="shared" si="0"/>
        <v/>
      </c>
      <c r="I42" s="82">
        <f t="shared" si="1"/>
        <v>0</v>
      </c>
      <c r="J42" s="83"/>
    </row>
    <row r="43" spans="1:13" ht="20.100000000000001" customHeight="1" thickBot="1" x14ac:dyDescent="0.25">
      <c r="A43" s="84"/>
      <c r="B43" s="85"/>
      <c r="C43" s="85"/>
      <c r="D43" s="85"/>
      <c r="E43" s="85"/>
      <c r="F43" s="85"/>
      <c r="G43" s="86"/>
      <c r="H43" s="87" t="str">
        <f t="shared" si="0"/>
        <v/>
      </c>
      <c r="I43" s="87">
        <f t="shared" si="1"/>
        <v>0</v>
      </c>
      <c r="J43" s="88"/>
    </row>
    <row r="44" spans="1:13" ht="20.100000000000001" customHeight="1" thickBot="1" x14ac:dyDescent="0.25">
      <c r="A44" s="59" t="s">
        <v>1</v>
      </c>
      <c r="B44" s="60">
        <f>SUM(B12:B43)</f>
        <v>0</v>
      </c>
      <c r="C44" s="61"/>
      <c r="D44" s="61"/>
      <c r="E44" s="61"/>
      <c r="F44" s="61"/>
      <c r="G44" s="58"/>
      <c r="H44" s="58"/>
      <c r="I44" s="58">
        <f>SUM(I12:I43)</f>
        <v>0</v>
      </c>
      <c r="J44" s="58"/>
    </row>
    <row r="45" spans="1:13" ht="20.100000000000001" customHeight="1" x14ac:dyDescent="0.25">
      <c r="A45" s="124"/>
      <c r="B45" s="124"/>
      <c r="C45" s="124"/>
      <c r="D45" s="124"/>
      <c r="E45" s="124"/>
      <c r="F45" s="124"/>
      <c r="G45" s="24"/>
      <c r="H45" s="24"/>
      <c r="I45" s="24"/>
      <c r="J45" s="25"/>
    </row>
    <row r="46" spans="1:13" ht="23.25" customHeight="1" x14ac:dyDescent="0.25">
      <c r="A46" s="48" t="s">
        <v>103</v>
      </c>
      <c r="B46" s="49"/>
      <c r="C46" s="50"/>
      <c r="D46" s="51" t="e">
        <f>B44/(30*G7)</f>
        <v>#DIV/0!</v>
      </c>
      <c r="F46" s="24"/>
      <c r="G46" s="24"/>
      <c r="H46" s="24"/>
      <c r="I46" s="24"/>
      <c r="J46" s="25"/>
      <c r="K46" s="124"/>
      <c r="L46" s="124"/>
      <c r="M46" s="124"/>
    </row>
    <row r="47" spans="1:13" ht="23.25" customHeight="1" x14ac:dyDescent="0.25">
      <c r="B47" s="25"/>
      <c r="C47" s="25"/>
      <c r="D47" s="25"/>
      <c r="E47" s="25"/>
      <c r="F47" s="25"/>
      <c r="G47" s="25"/>
      <c r="H47" s="25"/>
      <c r="I47" s="25"/>
      <c r="J47" s="25"/>
      <c r="K47" s="24"/>
      <c r="L47" s="24"/>
      <c r="M47" s="24"/>
    </row>
    <row r="48" spans="1:13" ht="21" customHeight="1" x14ac:dyDescent="0.25">
      <c r="A48" s="26" t="s">
        <v>29</v>
      </c>
      <c r="K48" s="25"/>
      <c r="L48" s="25"/>
      <c r="M48" s="25"/>
    </row>
    <row r="49" spans="1:11" ht="24.75" customHeight="1" x14ac:dyDescent="0.2">
      <c r="B49" s="104" t="s">
        <v>28</v>
      </c>
      <c r="C49" s="105"/>
      <c r="D49" s="52" t="str">
        <f>B3</f>
        <v>Septembre</v>
      </c>
      <c r="E49" s="52">
        <f>E3</f>
        <v>0</v>
      </c>
    </row>
    <row r="50" spans="1:11" ht="21" customHeight="1" x14ac:dyDescent="0.2">
      <c r="B50" s="90" t="s">
        <v>0</v>
      </c>
      <c r="C50" s="91"/>
      <c r="D50" s="91"/>
      <c r="E50" s="92"/>
    </row>
    <row r="51" spans="1:11" ht="24" customHeight="1" x14ac:dyDescent="0.2">
      <c r="B51" s="98" t="s">
        <v>46</v>
      </c>
      <c r="C51" s="99"/>
      <c r="D51" s="100"/>
      <c r="E51" s="52">
        <f>SUMPRODUCT(B12:B43,C12:C43)</f>
        <v>0</v>
      </c>
    </row>
    <row r="52" spans="1:11" ht="18.75" customHeight="1" x14ac:dyDescent="0.2">
      <c r="B52" s="98" t="s">
        <v>47</v>
      </c>
      <c r="C52" s="99"/>
      <c r="D52" s="100"/>
      <c r="E52" s="52">
        <f>SUMPRODUCT(B12:B43,D12:D43)</f>
        <v>0</v>
      </c>
      <c r="K52" s="16"/>
    </row>
    <row r="53" spans="1:11" ht="63" customHeight="1" x14ac:dyDescent="0.2">
      <c r="A53" s="27"/>
      <c r="B53" s="95" t="s">
        <v>48</v>
      </c>
      <c r="C53" s="96"/>
      <c r="D53" s="97"/>
      <c r="E53" s="52">
        <f>SUMPRODUCT(B12:B43,E12:E43)</f>
        <v>0</v>
      </c>
      <c r="F53" s="28"/>
      <c r="G53" s="28"/>
      <c r="H53" s="28"/>
      <c r="I53" s="28"/>
      <c r="J53" s="28"/>
    </row>
    <row r="54" spans="1:11" ht="57" customHeight="1" x14ac:dyDescent="0.2">
      <c r="B54" s="101" t="s">
        <v>49</v>
      </c>
      <c r="C54" s="102"/>
      <c r="D54" s="103"/>
      <c r="E54" s="52">
        <f>SUMPRODUCT(B12:B43,F12:F43)</f>
        <v>0</v>
      </c>
    </row>
    <row r="55" spans="1:11" ht="62.1" customHeight="1" x14ac:dyDescent="0.2">
      <c r="B55" s="93"/>
      <c r="C55" s="93"/>
      <c r="D55" s="93"/>
      <c r="E55" s="29"/>
    </row>
    <row r="56" spans="1:11" ht="20.100000000000001" customHeight="1" x14ac:dyDescent="0.2">
      <c r="A56" s="53" t="s">
        <v>88</v>
      </c>
      <c r="B56" s="94"/>
      <c r="C56" s="94"/>
      <c r="D56" s="94"/>
      <c r="E56" s="29"/>
    </row>
    <row r="57" spans="1:11" ht="21" customHeight="1" x14ac:dyDescent="0.2">
      <c r="A57" s="53"/>
      <c r="B57" s="53"/>
      <c r="C57" s="53"/>
      <c r="D57" s="53"/>
    </row>
    <row r="58" spans="1:11" ht="12.75" customHeight="1" x14ac:dyDescent="0.2">
      <c r="A58" s="53" t="s">
        <v>87</v>
      </c>
      <c r="B58" s="54">
        <f>SUMIF(J12:J43,"Réservation en direct",I12:I43)</f>
        <v>0</v>
      </c>
      <c r="C58" s="53"/>
      <c r="D58" s="53"/>
    </row>
    <row r="59" spans="1:11" ht="12.75" customHeight="1" x14ac:dyDescent="0.2">
      <c r="A59" s="53" t="s">
        <v>89</v>
      </c>
      <c r="B59" s="54">
        <f>SUMIF(J12:J43,"Abritel",I12:I43)</f>
        <v>0</v>
      </c>
      <c r="C59" s="53"/>
      <c r="D59" s="53"/>
    </row>
    <row r="60" spans="1:11" ht="12.75" customHeight="1" x14ac:dyDescent="0.2">
      <c r="A60" s="53" t="s">
        <v>90</v>
      </c>
      <c r="B60" s="54">
        <f>SUMIF(J12:J43,"AirBnB",I12:I43)</f>
        <v>0</v>
      </c>
      <c r="C60" s="53"/>
      <c r="D60" s="53"/>
    </row>
    <row r="61" spans="1:11" ht="12.75" customHeight="1" x14ac:dyDescent="0.2">
      <c r="A61" s="53" t="s">
        <v>91</v>
      </c>
      <c r="B61" s="54">
        <f>SUMIF(J12:J43,"Amivac",I12:I43)</f>
        <v>0</v>
      </c>
      <c r="C61" s="53"/>
      <c r="D61" s="53"/>
    </row>
    <row r="62" spans="1:11" ht="12.75" customHeight="1" x14ac:dyDescent="0.2">
      <c r="A62" s="53" t="s">
        <v>92</v>
      </c>
      <c r="B62" s="54">
        <f>SUMIF(J12:J43,"Booking",I12:I43)</f>
        <v>0</v>
      </c>
      <c r="C62" s="53"/>
      <c r="D62" s="53"/>
    </row>
    <row r="63" spans="1:11" ht="12.75" customHeight="1" x14ac:dyDescent="0.2">
      <c r="A63" s="53" t="s">
        <v>93</v>
      </c>
      <c r="B63" s="54">
        <f>SUMIF(J12:J43,"Cybevasion",I12:I43)</f>
        <v>0</v>
      </c>
      <c r="C63" s="53"/>
      <c r="D63" s="53"/>
    </row>
    <row r="64" spans="1:11" ht="12.75" customHeight="1" x14ac:dyDescent="0.2">
      <c r="A64" s="53" t="s">
        <v>94</v>
      </c>
      <c r="B64" s="54">
        <f>SUMIF(J12:J43,"Expedia",I12:I43)</f>
        <v>0</v>
      </c>
      <c r="C64" s="53"/>
      <c r="D64" s="53"/>
    </row>
    <row r="65" spans="1:4" ht="15" x14ac:dyDescent="0.2">
      <c r="A65" s="53" t="s">
        <v>95</v>
      </c>
      <c r="B65" s="54">
        <f>SUMIF(J12:J43,"Gîtes de France",I12:I43)</f>
        <v>0</v>
      </c>
      <c r="C65" s="53"/>
      <c r="D65" s="53"/>
    </row>
    <row r="66" spans="1:4" ht="15" x14ac:dyDescent="0.2">
      <c r="A66" s="53" t="s">
        <v>96</v>
      </c>
      <c r="B66" s="54">
        <f>SUMIF(J12:J43,"Greengo",I12:I43)</f>
        <v>0</v>
      </c>
      <c r="C66" s="53"/>
      <c r="D66" s="53"/>
    </row>
    <row r="67" spans="1:4" ht="15" x14ac:dyDescent="0.2">
      <c r="A67" s="53" t="s">
        <v>97</v>
      </c>
      <c r="B67" s="54">
        <f>SUMIF(J12:J43,"Le Bon Coin",I12:I43)</f>
        <v>0</v>
      </c>
      <c r="C67" s="53"/>
      <c r="D67" s="53"/>
    </row>
    <row r="68" spans="1:4" ht="15" x14ac:dyDescent="0.2">
      <c r="A68" s="53" t="s">
        <v>98</v>
      </c>
      <c r="B68" s="54">
        <f>SUMIF(J12:J43,"Sawdays",I12:I43)</f>
        <v>0</v>
      </c>
      <c r="C68" s="53"/>
      <c r="D68" s="53"/>
    </row>
    <row r="69" spans="1:4" ht="15" x14ac:dyDescent="0.2">
      <c r="A69" s="53" t="s">
        <v>99</v>
      </c>
      <c r="B69" s="54">
        <f>SUMIF(J12:J43,"Seloger vacances",I12:I43)</f>
        <v>0</v>
      </c>
      <c r="C69" s="53"/>
      <c r="D69" s="53"/>
    </row>
    <row r="70" spans="1:4" ht="15" x14ac:dyDescent="0.2">
      <c r="A70" s="53" t="s">
        <v>100</v>
      </c>
      <c r="B70" s="54">
        <f>SUMIF(J12:J43,"Sportihome",I12:I43)</f>
        <v>0</v>
      </c>
      <c r="C70" s="53"/>
      <c r="D70" s="53"/>
    </row>
    <row r="71" spans="1:4" ht="15" x14ac:dyDescent="0.2">
      <c r="A71" s="53" t="s">
        <v>101</v>
      </c>
      <c r="B71" s="54">
        <f>SUMIF(J12:J43,"TripAdvisor",I12:I43)</f>
        <v>0</v>
      </c>
      <c r="C71" s="53"/>
      <c r="D71" s="53"/>
    </row>
    <row r="72" spans="1:4" ht="15.75" x14ac:dyDescent="0.25">
      <c r="A72" s="55" t="s">
        <v>1</v>
      </c>
      <c r="B72" s="56">
        <f>SUM(B59:B71)</f>
        <v>0</v>
      </c>
      <c r="C72" s="53"/>
      <c r="D72" s="53"/>
    </row>
    <row r="77" spans="1:4" ht="12.75" customHeight="1" x14ac:dyDescent="0.2"/>
  </sheetData>
  <sheetProtection algorithmName="SHA-512" hashValue="Qp1iKdmRJBmJfVYCP0hC3+ICDDajc0DW5Z8YO8KcNJOaS3cT3ED/j5BG5UX9Fno68AdOuJMTdpD0jBtaPulrGQ==" saltValue="fdwGOTgtu2N6k6gT8LATEQ==" spinCount="100000" sheet="1" objects="1" scenarios="1" insertRows="0" selectLockedCells="1"/>
  <mergeCells count="34">
    <mergeCell ref="A1:I1"/>
    <mergeCell ref="A2:I2"/>
    <mergeCell ref="B5:D5"/>
    <mergeCell ref="F5:I5"/>
    <mergeCell ref="A6:B6"/>
    <mergeCell ref="C6:I6"/>
    <mergeCell ref="A7:B7"/>
    <mergeCell ref="C7:D7"/>
    <mergeCell ref="E7:F7"/>
    <mergeCell ref="G7:I7"/>
    <mergeCell ref="A8:B8"/>
    <mergeCell ref="C8:E8"/>
    <mergeCell ref="M27:V27"/>
    <mergeCell ref="M13:Q13"/>
    <mergeCell ref="N14:Q14"/>
    <mergeCell ref="N15:Q15"/>
    <mergeCell ref="N16:Q16"/>
    <mergeCell ref="N17:Q17"/>
    <mergeCell ref="N18:Q18"/>
    <mergeCell ref="N19:Q19"/>
    <mergeCell ref="N20:Q20"/>
    <mergeCell ref="N21:Q21"/>
    <mergeCell ref="N22:Q22"/>
    <mergeCell ref="N23:Q23"/>
    <mergeCell ref="K46:M46"/>
    <mergeCell ref="B49:C49"/>
    <mergeCell ref="B50:E50"/>
    <mergeCell ref="B51:D51"/>
    <mergeCell ref="B52:D52"/>
    <mergeCell ref="B53:D53"/>
    <mergeCell ref="B54:D54"/>
    <mergeCell ref="B55:D55"/>
    <mergeCell ref="B56:D56"/>
    <mergeCell ref="A45:F45"/>
  </mergeCells>
  <dataValidations count="7">
    <dataValidation type="date" operator="greaterThan" allowBlank="1" showInputMessage="1" showErrorMessage="1" sqref="A18:A43" xr:uid="{00000000-0002-0000-0800-000000000000}">
      <formula1>40544</formula1>
    </dataValidation>
    <dataValidation allowBlank="1" showErrorMessage="1" promptTitle="Carte SNCF" prompt="Sélectionnez le type de réduction présenté" sqref="E11" xr:uid="{00000000-0002-0000-0800-000001000000}"/>
    <dataValidation allowBlank="1" showInputMessage="1" showErrorMessage="1" promptTitle="Dates" prompt="Date de fin du séjour_x000a_" sqref="A11" xr:uid="{00000000-0002-0000-0800-000002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F11:H11" xr:uid="{00000000-0002-0000-0800-000003000000}"/>
    <dataValidation allowBlank="1" showInputMessage="1" showErrorMessage="1" promptTitle="Nombre de lits" sqref="A7:B7" xr:uid="{00000000-0002-0000-0800-000004000000}"/>
    <dataValidation type="whole" allowBlank="1" showInputMessage="1" showErrorMessage="1" errorTitle="Nb entier svp" promptTitle="Nb de lits" sqref="C7" xr:uid="{00000000-0002-0000-0800-000005000000}">
      <formula1>0</formula1>
      <formula2>10000</formula2>
    </dataValidation>
    <dataValidation type="list" allowBlank="1" showInputMessage="1" showErrorMessage="1" sqref="J12:J43" xr:uid="{00000000-0002-0000-0800-000006000000}">
      <formula1>$A$58:$A$71</formula1>
    </dataValidation>
  </dataValidations>
  <pageMargins left="0.23622047244094491" right="0.23622047244094491" top="0.82677165354330717" bottom="0.82677165354330717" header="0.31496062992125984" footer="0.31496062992125984"/>
  <pageSetup paperSize="9" scale="51" orientation="portrait" horizontalDpi="4294967293" verticalDpi="4294967293" r:id="rId1"/>
  <headerFooter>
    <oddHeader>&amp;C&amp;"-,Gras"&amp;20REGISTRE DU LOGEUR</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13</vt:i4>
      </vt:variant>
    </vt:vector>
  </HeadingPairs>
  <TitlesOfParts>
    <vt:vector size="27" baseType="lpstr">
      <vt:lpstr>Janvier</vt:lpstr>
      <vt:lpstr>Février</vt:lpstr>
      <vt:lpstr>Mars</vt:lpstr>
      <vt:lpstr>Avril</vt:lpstr>
      <vt:lpstr>Mai</vt:lpstr>
      <vt:lpstr>Juin</vt:lpstr>
      <vt:lpstr>Juillet</vt:lpstr>
      <vt:lpstr>Août</vt:lpstr>
      <vt:lpstr>Septembre</vt:lpstr>
      <vt:lpstr>Octobre</vt:lpstr>
      <vt:lpstr>Novembre</vt:lpstr>
      <vt:lpstr>Décembre</vt:lpstr>
      <vt:lpstr>Récapitulatif</vt:lpstr>
      <vt:lpstr>Feuil3</vt:lpstr>
      <vt:lpstr>TYPE</vt:lpstr>
      <vt:lpstr>Août!Zone_d_impression</vt:lpstr>
      <vt:lpstr>Avril!Zone_d_impression</vt:lpstr>
      <vt:lpstr>Décembre!Zone_d_impression</vt:lpstr>
      <vt:lpstr>Février!Zone_d_impression</vt:lpstr>
      <vt:lpstr>Janvier!Zone_d_impression</vt:lpstr>
      <vt:lpstr>Juillet!Zone_d_impression</vt:lpstr>
      <vt:lpstr>Juin!Zone_d_impression</vt:lpstr>
      <vt:lpstr>Mai!Zone_d_impression</vt:lpstr>
      <vt:lpstr>Mars!Zone_d_impression</vt:lpstr>
      <vt:lpstr>Novembre!Zone_d_impression</vt:lpstr>
      <vt:lpstr>Octobre!Zone_d_impression</vt:lpstr>
      <vt:lpstr>Septembre!Zone_d_impression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Communauté de Communes Saône Doubs Bresse</dc:creator>
  <cp:lastModifiedBy>Romain DUMONTEIL</cp:lastModifiedBy>
  <cp:lastPrinted>2018-11-06T09:20:37Z</cp:lastPrinted>
  <dcterms:created xsi:type="dcterms:W3CDTF">2003-01-17T14:43:20Z</dcterms:created>
  <dcterms:modified xsi:type="dcterms:W3CDTF">2022-11-16T16:17:50Z</dcterms:modified>
</cp:coreProperties>
</file>